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impact-my.sharepoint.com/personal/mandy_huckins_charity_org/Documents/CFC/All CFC Support/2023/"/>
    </mc:Choice>
  </mc:AlternateContent>
  <xr:revisionPtr revIDLastSave="0" documentId="8_{72A9E7F0-F007-46F5-B025-0CB1769FDF6D}" xr6:coauthVersionLast="47" xr6:coauthVersionMax="47" xr10:uidLastSave="{00000000-0000-0000-0000-000000000000}"/>
  <bookViews>
    <workbookView xWindow="-108" yWindow="-108" windowWidth="23256" windowHeight="12576" xr2:uid="{7A19597E-9960-4665-A0BD-5116F68A05D7}"/>
  </bookViews>
  <sheets>
    <sheet name="CY2023 Pledge Summary" sheetId="1" r:id="rId1"/>
    <sheet name="Volunteerism" sheetId="2" r:id="rId2"/>
    <sheet name="By Donor Type" sheetId="3" r:id="rId3"/>
    <sheet name="By Payment Type" sheetId="4" r:id="rId4"/>
    <sheet name="By Primary Cause Area" sheetId="5" r:id="rId5"/>
    <sheet name="By Department (Non-Defense)" sheetId="6" r:id="rId6"/>
    <sheet name="Defense Department" sheetId="7" r:id="rId7"/>
    <sheet name="By Agencies (+$50K)" sheetId="8" r:id="rId8"/>
    <sheet name="By CFC Zone" sheetId="9" r:id="rId9"/>
    <sheet name="By Parent Federation" sheetId="10" r:id="rId10"/>
    <sheet name="Top Charities (+$90K)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1" l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G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D9" i="6"/>
  <c r="C9" i="6"/>
  <c r="B9" i="6"/>
  <c r="F2" i="9"/>
  <c r="F3" i="9"/>
  <c r="F4" i="9"/>
  <c r="F5" i="9"/>
  <c r="F6" i="9"/>
  <c r="F7" i="9"/>
  <c r="F8" i="9"/>
  <c r="F39" i="9" s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D5" i="6"/>
  <c r="C5" i="6"/>
  <c r="B5" i="6"/>
  <c r="B27" i="6" s="1"/>
  <c r="D8" i="6"/>
  <c r="C8" i="6"/>
  <c r="B8" i="6"/>
  <c r="D12" i="7"/>
  <c r="C12" i="7"/>
  <c r="B12" i="7"/>
  <c r="D2" i="5"/>
  <c r="E2" i="5" s="1"/>
  <c r="D3" i="5"/>
  <c r="E3" i="5" s="1"/>
  <c r="D4" i="5"/>
  <c r="E4" i="5" s="1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7" i="5"/>
  <c r="E27" i="5" s="1"/>
  <c r="D28" i="5"/>
  <c r="E28" i="5" s="1"/>
  <c r="C4" i="3"/>
  <c r="C3" i="3"/>
  <c r="C2" i="3"/>
  <c r="H2" i="2"/>
  <c r="C27" i="6" l="1"/>
  <c r="D27" i="6"/>
</calcChain>
</file>

<file path=xl/sharedStrings.xml><?xml version="1.0" encoding="utf-8"?>
<sst xmlns="http://schemas.openxmlformats.org/spreadsheetml/2006/main" count="404" uniqueCount="368">
  <si>
    <t>Pledge Summary</t>
  </si>
  <si>
    <t>Amount</t>
  </si>
  <si>
    <t># Donors</t>
  </si>
  <si>
    <t># Web Donors</t>
  </si>
  <si>
    <t># Paper Donors</t>
  </si>
  <si>
    <t># Mobile Donors</t>
  </si>
  <si>
    <t>Total Monetary Pledges This Year</t>
  </si>
  <si>
    <t>Recurring Pledges This Year</t>
  </si>
  <si>
    <t>One-Time Pledges This Year</t>
  </si>
  <si>
    <t>Volunteerism Summary</t>
  </si>
  <si>
    <t>Total Value</t>
  </si>
  <si>
    <t>Value of Volunteer Hours</t>
  </si>
  <si>
    <t>Volunteer Hours This Year (Hrs)</t>
  </si>
  <si>
    <t>Group Volunteer Hours This Year</t>
  </si>
  <si>
    <t>Giving By Employee Types</t>
  </si>
  <si>
    <t>Total Value of Donations(Monetary + Volunteer)</t>
  </si>
  <si>
    <t>Total Monetary Donations Amount</t>
  </si>
  <si>
    <t>Volunteer Hours</t>
  </si>
  <si>
    <t>Federal Employee Pledges</t>
  </si>
  <si>
    <t>Retiree Pledges</t>
  </si>
  <si>
    <t>Contractor Pledges</t>
  </si>
  <si>
    <t>Giving By Payment Method</t>
  </si>
  <si>
    <t>Payroll Pledges</t>
  </si>
  <si>
    <t>CC Pledges</t>
  </si>
  <si>
    <t>ACH Pledges</t>
  </si>
  <si>
    <t>Check Pledges</t>
  </si>
  <si>
    <t>No Payment Type (volunteer only)</t>
  </si>
  <si>
    <t>Apple/Google Pay</t>
  </si>
  <si>
    <t>Others</t>
  </si>
  <si>
    <t>CY2022</t>
  </si>
  <si>
    <t>A. Arts, Culture, and Humanities</t>
  </si>
  <si>
    <t>B. Education</t>
  </si>
  <si>
    <t>C. Environment</t>
  </si>
  <si>
    <t>D. Animal-Related</t>
  </si>
  <si>
    <t>E. Health Care</t>
  </si>
  <si>
    <t>H. Medical Research</t>
  </si>
  <si>
    <t>I. Crime &amp; Legal Related</t>
  </si>
  <si>
    <t>J. Employment</t>
  </si>
  <si>
    <t>K. Food, Agriculture &amp; Nutrition</t>
  </si>
  <si>
    <t>L. Housing &amp; Shelter</t>
  </si>
  <si>
    <t>M. Public Safety, Disaster Preparedness &amp; Relief</t>
  </si>
  <si>
    <t>N. Recreation &amp; Sports</t>
  </si>
  <si>
    <t>O. Youth Development</t>
  </si>
  <si>
    <t>P. Human Services</t>
  </si>
  <si>
    <t>Q. International, Foreign Affairs &amp; National Security</t>
  </si>
  <si>
    <t>R. Civil Rights, Social Action &amp; Advocacy</t>
  </si>
  <si>
    <t>S. Community Improvement &amp; Capacity Building</t>
  </si>
  <si>
    <t>T. Philanthropy, Voluntarism &amp; Grant Making Foundations</t>
  </si>
  <si>
    <t xml:space="preserve">U. Science &amp; Technology </t>
  </si>
  <si>
    <t xml:space="preserve">V. Social Science </t>
  </si>
  <si>
    <t>W. Public &amp; Societal Benefit</t>
  </si>
  <si>
    <t>X. Religion-Related</t>
  </si>
  <si>
    <t>Y. Mutual &amp; Membership Benefit</t>
  </si>
  <si>
    <t>Z. Unknown</t>
  </si>
  <si>
    <t>Grand Total</t>
  </si>
  <si>
    <t>Department</t>
  </si>
  <si>
    <t>Pledged Amount</t>
  </si>
  <si>
    <t>Active Duty - NOAA Commissioned Officer Corps</t>
  </si>
  <si>
    <t>Active Duty - Public Health Service Commissioned Corps</t>
  </si>
  <si>
    <t>Department of Agriculture</t>
  </si>
  <si>
    <t>Department of Commerce</t>
  </si>
  <si>
    <t>Department of Education</t>
  </si>
  <si>
    <t>Department of Energy</t>
  </si>
  <si>
    <t>Department of Health and Human Services</t>
  </si>
  <si>
    <t>Department of Homeland Security</t>
  </si>
  <si>
    <t>Department of Housing and Urban Development</t>
  </si>
  <si>
    <t>Department of Justice</t>
  </si>
  <si>
    <t>Department of Labor</t>
  </si>
  <si>
    <t>Department of State</t>
  </si>
  <si>
    <t>Department of the Interior</t>
  </si>
  <si>
    <t>Department of the Treasury</t>
  </si>
  <si>
    <t>Department of Transportation</t>
  </si>
  <si>
    <t>Department of Veterans Affairs</t>
  </si>
  <si>
    <t>Executive Office of the President</t>
  </si>
  <si>
    <t>Independent Executive &amp; Quasiofficial Agencies</t>
  </si>
  <si>
    <t>Judicial</t>
  </si>
  <si>
    <t>Legislative</t>
  </si>
  <si>
    <t>Other</t>
  </si>
  <si>
    <t>Retiree/Beneficiary</t>
  </si>
  <si>
    <t>Social Security Administration</t>
  </si>
  <si>
    <t>United States Postal Service</t>
  </si>
  <si>
    <t>zOther</t>
  </si>
  <si>
    <t xml:space="preserve">NOTE:  Giving by employees of intelligence agencies is not included. </t>
  </si>
  <si>
    <t>Defense Department</t>
  </si>
  <si>
    <t>Active Duty - Air Force</t>
  </si>
  <si>
    <t>Active Duty - Army</t>
  </si>
  <si>
    <t>Active Duty - Marine Corps</t>
  </si>
  <si>
    <t>Active Duty - Navy</t>
  </si>
  <si>
    <t>Civilian - Department of the Air Force</t>
  </si>
  <si>
    <t>Civilian - Department of the Army</t>
  </si>
  <si>
    <t>Civilian - Department of the Navy</t>
  </si>
  <si>
    <t>Civilian - Field Activities of the Department of Defense</t>
  </si>
  <si>
    <t>Civilian - Office of the Secretary of Defense and Related Organizations</t>
  </si>
  <si>
    <t>Civilian - Other Activities/Organizations</t>
  </si>
  <si>
    <t>Federal Agency</t>
  </si>
  <si>
    <t>National Aeronautics and Space Administration (NASA HQ and Centers)</t>
  </si>
  <si>
    <t>Environmental Protection Agency</t>
  </si>
  <si>
    <t>Securities and Exchange Commission</t>
  </si>
  <si>
    <t>Federal Reserve System - Board of Governors</t>
  </si>
  <si>
    <t>Federal Deposit Insurance Corporation</t>
  </si>
  <si>
    <t>General Services Administration (All Units)</t>
  </si>
  <si>
    <t>US Agency for International Development</t>
  </si>
  <si>
    <t>Nuclear Regulatory Commission</t>
  </si>
  <si>
    <t>National Science Foundation</t>
  </si>
  <si>
    <t>Smithsonian Institution (Federal)</t>
  </si>
  <si>
    <t>Tennessee Valley Authority</t>
  </si>
  <si>
    <t>Small Business Administration</t>
  </si>
  <si>
    <t>National Archives and Records Administration</t>
  </si>
  <si>
    <t>Federal Communications Commission</t>
  </si>
  <si>
    <t>Federal Trade Commission</t>
  </si>
  <si>
    <t>Consumer Financial Protection Bureau</t>
  </si>
  <si>
    <t>Equal Employment Opportunity Commission</t>
  </si>
  <si>
    <t>Office of Personnel Management</t>
  </si>
  <si>
    <t>Federal Housing Finance Agency</t>
  </si>
  <si>
    <t>Pension Benefit Guaranty Corporation</t>
  </si>
  <si>
    <t>Smithsonian Institution (Trust - Except Units Administered Under Separate Boards of Trustees)</t>
  </si>
  <si>
    <t>National Credit Union Administration</t>
  </si>
  <si>
    <t>Commodity Futures Trading Commission</t>
  </si>
  <si>
    <t>National Labor Relations Board</t>
  </si>
  <si>
    <t>Farm Credit Administration</t>
  </si>
  <si>
    <t>U.S. Agency for Global Media</t>
  </si>
  <si>
    <t>Consumer Product Safety Commission</t>
  </si>
  <si>
    <t>Peace Corps</t>
  </si>
  <si>
    <t>Export-Import Bank of the United States</t>
  </si>
  <si>
    <t>US International Trade Commission</t>
  </si>
  <si>
    <t>Zone</t>
  </si>
  <si>
    <t>Federal Executive Board</t>
  </si>
  <si>
    <t>National Capital Area/Northern Virginia CFC Zone</t>
  </si>
  <si>
    <t>Chesapeake Bay Area CFC Zone</t>
  </si>
  <si>
    <t>Baltimore FEB</t>
  </si>
  <si>
    <t>Mountain States CFC Zone</t>
  </si>
  <si>
    <t>Colorado FEB</t>
  </si>
  <si>
    <t>Southern California CFC Zone</t>
  </si>
  <si>
    <t>Los Angeles FEB</t>
  </si>
  <si>
    <t>Cascadia CFC Zone</t>
  </si>
  <si>
    <t>Seattle FEB</t>
  </si>
  <si>
    <t>Sunshine CFC Zone</t>
  </si>
  <si>
    <t>Miami/South Florida FEB</t>
  </si>
  <si>
    <t>North Texas CFC Zone</t>
  </si>
  <si>
    <t>Dallas/Fort Worth FEB</t>
  </si>
  <si>
    <t>Greater Tennessee Valley CFC Zone</t>
  </si>
  <si>
    <t>New England CFC Zone</t>
  </si>
  <si>
    <t>Boston FEB</t>
  </si>
  <si>
    <t>Desert Southwest CFC Zone</t>
  </si>
  <si>
    <t>New Mexico FEB</t>
  </si>
  <si>
    <t>Ohio CFC Zone</t>
  </si>
  <si>
    <t>Cleveland FEB</t>
  </si>
  <si>
    <t>Texas Gulf Coast CFC Zone</t>
  </si>
  <si>
    <t>Houston FEB</t>
  </si>
  <si>
    <t>Peachbelt CFC Zone</t>
  </si>
  <si>
    <t>Atlanta FEB</t>
  </si>
  <si>
    <t>Northern California CFC Zone</t>
  </si>
  <si>
    <t>San Fransisco FEB</t>
  </si>
  <si>
    <t>South Central Virginia &amp; Albemarle Bay CFC Zone</t>
  </si>
  <si>
    <t>Carolinas CFC Zone</t>
  </si>
  <si>
    <t>Eastern Pennsylvania/Southern New Jersey CFC Zone</t>
  </si>
  <si>
    <t>Philadelphia FEB</t>
  </si>
  <si>
    <t>Midwestern CFC Zone</t>
  </si>
  <si>
    <t>Chicago FEB</t>
  </si>
  <si>
    <t>South Central Texas CFC Zone</t>
  </si>
  <si>
    <t>San Antonio FEB</t>
  </si>
  <si>
    <t>Greater New York CFC Zone</t>
  </si>
  <si>
    <t>New York City FEB</t>
  </si>
  <si>
    <t>Mississippi Delta/Gulf Coastal Plains CFC Zone</t>
  </si>
  <si>
    <t>New Orleans FEB</t>
  </si>
  <si>
    <t>Hawaii-Pacific CFC Zone</t>
  </si>
  <si>
    <t>Honolulu Pacific FEB</t>
  </si>
  <si>
    <t>Overseas CFC Zone</t>
  </si>
  <si>
    <t>Heartland CFC Zone</t>
  </si>
  <si>
    <t>Kansas City FEB</t>
  </si>
  <si>
    <t>Indiana, Kentucky &amp; Southwestern Ohio CFC Zone</t>
  </si>
  <si>
    <t>Cincinnati FEB</t>
  </si>
  <si>
    <t>Michigan CFC Zone</t>
  </si>
  <si>
    <t>Detroit FEB</t>
  </si>
  <si>
    <t>Southeast Tri-State CFC Zone</t>
  </si>
  <si>
    <t>Oklahoma &amp; North Texas Panhandle CFC Zone</t>
  </si>
  <si>
    <t>Oklahoma City FEB</t>
  </si>
  <si>
    <t>Gateway CFC Zone</t>
  </si>
  <si>
    <t>St. Louis FEB</t>
  </si>
  <si>
    <t>Pacific Northwest CFC Zone</t>
  </si>
  <si>
    <t>Oregon FEB</t>
  </si>
  <si>
    <t>Northern Lights CFC Zone</t>
  </si>
  <si>
    <t>Minnesota FEB</t>
  </si>
  <si>
    <t>Garden Empire CFC Zone</t>
  </si>
  <si>
    <t>Newark FEB</t>
  </si>
  <si>
    <t>Western Pennsylvania &amp; West Virginia CFC Zone</t>
  </si>
  <si>
    <t>Pittsburgh FEB</t>
  </si>
  <si>
    <t>Heart of the Midlands CFC Zone</t>
  </si>
  <si>
    <t>Unassigned</t>
  </si>
  <si>
    <t>Alaska CFC Zone</t>
  </si>
  <si>
    <t>Upstate New York CFC Zone</t>
  </si>
  <si>
    <t>Buffalo FEB</t>
  </si>
  <si>
    <t>Parent Federation Code</t>
  </si>
  <si>
    <t>CHC: Creating Healthier Communities</t>
  </si>
  <si>
    <t>America's Charities</t>
  </si>
  <si>
    <t>CHC: Creating Healthier Communities, Local</t>
  </si>
  <si>
    <t>Community First - America's Charities</t>
  </si>
  <si>
    <t>Charity Name</t>
  </si>
  <si>
    <t>United Help Ukraine</t>
  </si>
  <si>
    <t>Breast Cancer Research Foundation</t>
  </si>
  <si>
    <t>St. Jude Children's Research Hospital</t>
  </si>
  <si>
    <t>St Jude Childrens Research Hospital Inc.</t>
  </si>
  <si>
    <t>American National Red Cross</t>
  </si>
  <si>
    <t>Doctors Without Borders USA Inc.</t>
  </si>
  <si>
    <t>Capital Area Food Bank</t>
  </si>
  <si>
    <t>Planned Parenthood Federation Of America</t>
  </si>
  <si>
    <t>Stephen Siller Tunnel to Towers Foundation</t>
  </si>
  <si>
    <t>World Central Kitchen Incorporated</t>
  </si>
  <si>
    <t>Samaritans Purse</t>
  </si>
  <si>
    <t>American Cancer Society Inc.</t>
  </si>
  <si>
    <t>Catholic Relief Services (United States Conference of Catholic Bishops)</t>
  </si>
  <si>
    <t>SOME Inc.</t>
  </si>
  <si>
    <t>Shriners Hospitals for Children</t>
  </si>
  <si>
    <t>Wounded Warrior Project Inc.</t>
  </si>
  <si>
    <t>Feeding America</t>
  </si>
  <si>
    <t>American Society for The Prevention of Cruelty to Animals</t>
  </si>
  <si>
    <t>American Lebanese Syrian Association Char Inc.</t>
  </si>
  <si>
    <t>American Civil Liberties Union Foundation Inc.</t>
  </si>
  <si>
    <t>American University</t>
  </si>
  <si>
    <t>National Public Radio Inc.</t>
  </si>
  <si>
    <t>Zion Church</t>
  </si>
  <si>
    <t>Fisher House Foundation Inc.</t>
  </si>
  <si>
    <t>Disabled American Veterans Charitable Service Trust</t>
  </si>
  <si>
    <t>Nature Conservancy</t>
  </si>
  <si>
    <t>Habitat For Humanity International Inc.</t>
  </si>
  <si>
    <t>United Negro College Fund Inc.</t>
  </si>
  <si>
    <t>American Heart Association Inc.</t>
  </si>
  <si>
    <t>Southern Poverty Law Center Inc.</t>
  </si>
  <si>
    <t>Alzheimer’s Disease and Related Disorders Association Inc.</t>
  </si>
  <si>
    <t>Gary Sinise Foundation</t>
  </si>
  <si>
    <t>World Wildlife Fund Inc.</t>
  </si>
  <si>
    <t>Planned Parenthood Association of Metropolitan Washington D C Inc.</t>
  </si>
  <si>
    <t>United States Fund For UNICEF</t>
  </si>
  <si>
    <t>International Rescue Committee Inc.</t>
  </si>
  <si>
    <t>Susan G Komen Breast Cancer Foundation</t>
  </si>
  <si>
    <t>Greater Washington Educational Telecommunications Association Inc.</t>
  </si>
  <si>
    <t>Equal Justice Initiative</t>
  </si>
  <si>
    <t>Maryland Food Bank Inc.</t>
  </si>
  <si>
    <t>Michael J Fox Foundation For Parkinson’s Research</t>
  </si>
  <si>
    <t>Catholic Charities USA</t>
  </si>
  <si>
    <t>United Service Organizations Inc.</t>
  </si>
  <si>
    <t>Manna Food Center Inc.</t>
  </si>
  <si>
    <t>Arlington Food Assistance Center</t>
  </si>
  <si>
    <t>Trevor Project Inc.</t>
  </si>
  <si>
    <t>Save The Children Federation Inc.</t>
  </si>
  <si>
    <t>Alzheimer’s Disease Research Foundation</t>
  </si>
  <si>
    <t>Catholic Charities of the Diocese of Arlington Inc.</t>
  </si>
  <si>
    <t>Alzheimer’s Research and Prevention Foundation</t>
  </si>
  <si>
    <t>Salvation Army World Service Office (SAWSO)</t>
  </si>
  <si>
    <t>Leukemia &amp; Lymphoma Society Inc.</t>
  </si>
  <si>
    <t>Heifer Project International</t>
  </si>
  <si>
    <t>Chesapeake Bay Foundation Inc.</t>
  </si>
  <si>
    <t>American Diabetes Association Inc.</t>
  </si>
  <si>
    <t>N A A C P Legal Defense and Educational Fund Inc.</t>
  </si>
  <si>
    <t>Martha’s Table</t>
  </si>
  <si>
    <t>DC Central Kitchen Inc.</t>
  </si>
  <si>
    <t>A Wider Circle Inc.</t>
  </si>
  <si>
    <t>Bread for the City Inc.</t>
  </si>
  <si>
    <t>Natural Resources Defense Council Inc.</t>
  </si>
  <si>
    <t>Washington Humane Society</t>
  </si>
  <si>
    <t>House of Ruth</t>
  </si>
  <si>
    <t>Sierra Club Foundation</t>
  </si>
  <si>
    <t>The Salvation Army</t>
  </si>
  <si>
    <t>National Park Foundation</t>
  </si>
  <si>
    <t>Focus on the Family</t>
  </si>
  <si>
    <t>Zachary and Elizabeth M. Fisher Center for Alzheimer’s Research Fdn</t>
  </si>
  <si>
    <t>Veteran Tickets Foundation</t>
  </si>
  <si>
    <t>Feed The Children Inc.</t>
  </si>
  <si>
    <t>JDRF International</t>
  </si>
  <si>
    <t>World Vision</t>
  </si>
  <si>
    <t>Food for the Poor Inc.</t>
  </si>
  <si>
    <t>Voice of the Martyrs Inc.</t>
  </si>
  <si>
    <t>Mercy Ships</t>
  </si>
  <si>
    <t>K9s For Warriors</t>
  </si>
  <si>
    <t>Ronald McDonald House Charities Inc.</t>
  </si>
  <si>
    <t>Miriam’s Kitchen</t>
  </si>
  <si>
    <t>Marine Toys for Tots Foundation</t>
  </si>
  <si>
    <t>Pancreatic Cancer Action Network Inc.</t>
  </si>
  <si>
    <t>National Multiple Sclerosis Society</t>
  </si>
  <si>
    <t>United Methodist Committee On Relief Of Global Ministries, Inc.</t>
  </si>
  <si>
    <t>Smile Train Inc.</t>
  </si>
  <si>
    <t>Catholic Charities of the Archdiocese of Washington Inc.</t>
  </si>
  <si>
    <t>Alpha Kappa Alpha Educational Advancement Foundation Inc.</t>
  </si>
  <si>
    <t>Puppies Behind Bars Inc.</t>
  </si>
  <si>
    <t>Public Broadcasting Service</t>
  </si>
  <si>
    <t>Best Friends Animal Society</t>
  </si>
  <si>
    <t>Humane Society Of The United States</t>
  </si>
  <si>
    <t>Archdiocese for the Military Services USA</t>
  </si>
  <si>
    <t>NARAL Pro-Choice America Foundation</t>
  </si>
  <si>
    <t>Rainforest Trust</t>
  </si>
  <si>
    <t>Sisters Network</t>
  </si>
  <si>
    <t>United Way of the National Capital Area</t>
  </si>
  <si>
    <t>Make-A-Wish Foundation of America</t>
  </si>
  <si>
    <t>Boy Scouts of America</t>
  </si>
  <si>
    <t>Food Bank of the Rockies</t>
  </si>
  <si>
    <t>Atlanta Community Food Bank Inc.</t>
  </si>
  <si>
    <t>Lost Dog Rescue Foundation</t>
  </si>
  <si>
    <t>Houston Food Bank</t>
  </si>
  <si>
    <t>Alzheimer’s Foundation of America Inc.</t>
  </si>
  <si>
    <t>Environmental Defense Fund Incorporated</t>
  </si>
  <si>
    <t>Palestine Children’s Relief Fund</t>
  </si>
  <si>
    <t>The Elephant Sanctuary in Tennessee</t>
  </si>
  <si>
    <t>Central Union Mission</t>
  </si>
  <si>
    <t>Cancer Research Institute Inc.</t>
  </si>
  <si>
    <t>Injured Marine Semper Fi Fund</t>
  </si>
  <si>
    <t>Cooperative For Assistance and Relief Everywhere Inc.</t>
  </si>
  <si>
    <t>Alfred Street Baptist Church Foundation</t>
  </si>
  <si>
    <t>Childrens Hospital</t>
  </si>
  <si>
    <t>America's Best Charities</t>
  </si>
  <si>
    <t>Global Impact</t>
  </si>
  <si>
    <t>Health And Medical Research Charities of America</t>
  </si>
  <si>
    <t>Animal Charities of America</t>
  </si>
  <si>
    <t>Military Family and Veterans Service Organizations of America</t>
  </si>
  <si>
    <t>Christian Charities USA</t>
  </si>
  <si>
    <t>America's Best Local Charities</t>
  </si>
  <si>
    <t>Conserve Now (Conservation and Preservation Charities of America)</t>
  </si>
  <si>
    <t>Military And Veterans Support Groups of America (Military Support Groups of America)</t>
  </si>
  <si>
    <t>Aloha United Way Inc.</t>
  </si>
  <si>
    <t>Human &amp; Civil Rights Organizations of America</t>
  </si>
  <si>
    <t>Local Animal Charities of America</t>
  </si>
  <si>
    <t>Medical Research Charities Inc.</t>
  </si>
  <si>
    <t>Local Independent Charities of Texas</t>
  </si>
  <si>
    <t>Community Shares of Colorado Inc.</t>
  </si>
  <si>
    <t>Animal Welfare Fund Inc.</t>
  </si>
  <si>
    <t>Rappahannock United Way Inc.</t>
  </si>
  <si>
    <t>Earthshare Chapters Inc.</t>
  </si>
  <si>
    <t>Fondos Unidos De Puerto Rico Inc.</t>
  </si>
  <si>
    <t>Child Aid International Inc.</t>
  </si>
  <si>
    <t>LGBT Charities Inc.</t>
  </si>
  <si>
    <t>United Way of Madison County Inc.</t>
  </si>
  <si>
    <t>Alzheimer’s Fund - Support Research Cure Inc.</t>
  </si>
  <si>
    <t>Dog Rescue Fund Inc.</t>
  </si>
  <si>
    <t>United Way of Central Oklahoma</t>
  </si>
  <si>
    <t>Community Shares Inc.</t>
  </si>
  <si>
    <t>United Way of Buffalo and Erie County</t>
  </si>
  <si>
    <t>United Way of Greater Atlanta Inc.</t>
  </si>
  <si>
    <t>United Way of Greater St Louis Inc.</t>
  </si>
  <si>
    <t>United Way of Aiken County</t>
  </si>
  <si>
    <t>Parent Federation Name</t>
  </si>
  <si>
    <t>Total Value For 
Web Donors</t>
  </si>
  <si>
    <t>Total Value 
For Paper</t>
  </si>
  <si>
    <t>Total Value For 
Mobile Donors</t>
  </si>
  <si>
    <t>Total Recurring Donations</t>
  </si>
  <si>
    <t>Total One-Time Donations</t>
  </si>
  <si>
    <t>Number Web Donors</t>
  </si>
  <si>
    <t>Number of Paper Donors</t>
  </si>
  <si>
    <t>Number of Mobile Donors</t>
  </si>
  <si>
    <t>Total Value of Donations
(Monetary + Volunteer)</t>
  </si>
  <si>
    <t>Total Monetary 
Donations Amount</t>
  </si>
  <si>
    <t>Total Recurring 
Donations</t>
  </si>
  <si>
    <t>Total One-Time 
Donations</t>
  </si>
  <si>
    <t xml:space="preserve">Service Categories (Cause Area) </t>
  </si>
  <si>
    <t>Campaign Year 2023</t>
  </si>
  <si>
    <t>Dollar Change</t>
  </si>
  <si>
    <t>Percent Change</t>
  </si>
  <si>
    <t>F. Mental Health and Crisis Intervention</t>
  </si>
  <si>
    <t>G. Voluntary Health Associations and Medical Disciplines</t>
  </si>
  <si>
    <t>Donor Count</t>
  </si>
  <si>
    <t>Dollar Value of 
Volunteer Hours</t>
  </si>
  <si>
    <t>Pledged 
Amount</t>
  </si>
  <si>
    <t>Total Value of 
Contributions</t>
  </si>
  <si>
    <t>EarthShare</t>
  </si>
  <si>
    <t xml:space="preserve">Pledge Summary is based on total annual pledges.  Pro-rated amounts computed for late pledges made could be lower. </t>
  </si>
  <si>
    <t>Total Donations (Monetary pledges + volunteer hours)</t>
  </si>
  <si>
    <t xml:space="preserve">Giving by Employee Type is based on total annual pledges.  Pro-rated amounts computed for late pledges made could be lower. </t>
  </si>
  <si>
    <t xml:space="preserve">Giving by Payment Type is based on total annual pledges.  Pro-rated amounts computed for late pledges made could be lower. </t>
  </si>
  <si>
    <t>* Pro-rated pledge totals</t>
  </si>
  <si>
    <t>Volunteer 
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</si>
</sst>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i/>
      <sz val="12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1" applyNumberFormat="1" applyFont="1"/>
    <xf numFmtId="44" fontId="2" fillId="0" borderId="0" xfId="2" applyFont="1"/>
    <xf numFmtId="44" fontId="2" fillId="0" borderId="0" xfId="2" applyFont="1" applyAlignment="1">
      <alignment wrapText="1"/>
    </xf>
    <xf numFmtId="44" fontId="2" fillId="0" borderId="0" xfId="2" applyFont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3" applyNumberFormat="1" applyFont="1"/>
    <xf numFmtId="44" fontId="2" fillId="0" borderId="0" xfId="2" applyFont="1" applyAlignment="1">
      <alignment horizontal="center"/>
    </xf>
    <xf numFmtId="165" fontId="2" fillId="0" borderId="0" xfId="3" applyNumberFormat="1" applyFont="1" applyAlignment="1">
      <alignment horizontal="center"/>
    </xf>
    <xf numFmtId="0" fontId="4" fillId="0" borderId="0" xfId="0" applyFont="1"/>
    <xf numFmtId="44" fontId="4" fillId="0" borderId="0" xfId="2" applyFont="1"/>
    <xf numFmtId="44" fontId="4" fillId="0" borderId="0" xfId="0" applyNumberFormat="1" applyFont="1"/>
    <xf numFmtId="165" fontId="4" fillId="0" borderId="0" xfId="3" applyNumberFormat="1" applyFont="1"/>
    <xf numFmtId="164" fontId="2" fillId="0" borderId="0" xfId="1" applyNumberFormat="1" applyFont="1" applyFill="1"/>
    <xf numFmtId="44" fontId="2" fillId="0" borderId="0" xfId="2" applyFont="1" applyFill="1"/>
    <xf numFmtId="164" fontId="4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44" fontId="3" fillId="2" borderId="1" xfId="2" applyFont="1" applyFill="1" applyBorder="1" applyAlignment="1">
      <alignment horizontal="center" wrapText="1"/>
    </xf>
    <xf numFmtId="44" fontId="3" fillId="2" borderId="2" xfId="2" applyFont="1" applyFill="1" applyBorder="1" applyAlignment="1">
      <alignment horizontal="center" wrapText="1"/>
    </xf>
    <xf numFmtId="0" fontId="5" fillId="0" borderId="0" xfId="0" applyFont="1"/>
    <xf numFmtId="164" fontId="3" fillId="2" borderId="1" xfId="1" applyNumberFormat="1" applyFont="1" applyFill="1" applyBorder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44" fontId="2" fillId="0" borderId="0" xfId="2" applyFont="1" applyAlignment="1">
      <alignment horizontal="righ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name val="Source Sans Pro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1B0273-7121-4883-8189-CAB5BBA058C4}" name="Table1PledgeSummary" displayName="Table1PledgeSummary" ref="A1:F5" totalsRowShown="0" headerRowDxfId="95" dataDxfId="94">
  <tableColumns count="6">
    <tableColumn id="1" xr3:uid="{25509B63-AB3A-45F6-8E1E-5F01849F752F}" name="Pledge Summary" dataDxfId="93"/>
    <tableColumn id="2" xr3:uid="{34988D1D-9B1A-4940-9A89-FF452DD4B49A}" name="Amount" dataDxfId="92" dataCellStyle="Currency"/>
    <tableColumn id="3" xr3:uid="{3572B5B7-44D0-4EEA-AFD6-D395685F8158}" name="# Donors" dataDxfId="91" dataCellStyle="Comma"/>
    <tableColumn id="4" xr3:uid="{DB44D156-1AF8-45CC-AEAF-3E003DC7188C}" name="# Web Donors" dataDxfId="90" dataCellStyle="Comma"/>
    <tableColumn id="5" xr3:uid="{DF4029FF-4D4D-44B9-9390-D69228C97112}" name="# Paper Donors" dataDxfId="89" dataCellStyle="Comma"/>
    <tableColumn id="6" xr3:uid="{1321251D-FFEE-49E4-AB07-F4BA0EB2F141}" name="# Mobile Donors" dataDxfId="88" dataCellStyle="Comm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D777F2E-45EF-42CB-8505-092137F6AA1C}" name="Table10ParentFederations" displayName="Table10ParentFederations" ref="A1:G40" totalsRowShown="0" headerRowDxfId="16" dataDxfId="15">
  <sortState xmlns:xlrd2="http://schemas.microsoft.com/office/spreadsheetml/2017/richdata2" ref="A2:F40">
    <sortCondition descending="1" ref="F1:F40"/>
  </sortState>
  <tableColumns count="7">
    <tableColumn id="1" xr3:uid="{7A3496C4-A449-418C-AA1F-113B564C0D72}" name="Parent Federation Code" dataDxfId="14"/>
    <tableColumn id="6" xr3:uid="{1189D03D-3CC3-4A5B-82BE-4A193A58BD51}" name="Parent Federation Name" dataDxfId="13"/>
    <tableColumn id="3" xr3:uid="{E4AEDA2A-619B-4937-99C4-FEAC118EABFB}" name="Donor Count" dataDxfId="12" dataCellStyle="Comma"/>
    <tableColumn id="7" xr3:uid="{C32E3BA7-DB29-4B01-8F57-412902E24B7A}" name="Volunteer _x000a_Hours" dataDxfId="11" dataCellStyle="Comma"/>
    <tableColumn id="4" xr3:uid="{15B644ED-4438-48C9-ABB9-F75B3BC88140}" name="Dollar Value of _x000a_Volunteer Hours" dataDxfId="10" dataCellStyle="Currency"/>
    <tableColumn id="5" xr3:uid="{26DD7112-FB43-457E-907F-CCB10CEC3DC0}" name="Pledged _x000a_Amount" dataDxfId="9" dataCellStyle="Currency"/>
    <tableColumn id="2" xr3:uid="{147CAAE7-3126-4D12-BE62-590335CEE5BA}" name="Total Value of _x000a_Contributions" dataDxfId="8">
      <calculatedColumnFormula>Table10ParentFederations[[#This Row],[Pledged 
Amount]]+Table10ParentFederations[[#This Row],[Dollar Value of 
Volunteer Hours]]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2EEF269-F1D3-4471-82C9-FB92F96E3ED9}" name="Table11TopCharityList" displayName="Table11TopCharityList" ref="A1:E112" totalsRowShown="0" headerRowDxfId="7" dataDxfId="6">
  <tableColumns count="5">
    <tableColumn id="1" xr3:uid="{B62AFBE7-7E3A-4714-9D04-1526462E225A}" name="Charity Name" dataDxfId="5"/>
    <tableColumn id="2" xr3:uid="{EB20A8BA-82F9-48EA-B433-08CB7D228CB4}" name="Donor Count" dataDxfId="4" dataCellStyle="Comma"/>
    <tableColumn id="3" xr3:uid="{EE18159B-44D3-4987-A5C1-FD75E7280D27}" name="Dollar Value of _x000a_Volunteer Hours" dataDxfId="3" dataCellStyle="Currency"/>
    <tableColumn id="4" xr3:uid="{0E2C3178-4AC5-4676-B209-42B258B39654}" name="Pledged _x000a_Amount" dataDxfId="2" dataCellStyle="Currency"/>
    <tableColumn id="5" xr3:uid="{FF217C23-D26B-4AE7-A0C0-D23D00965EA9}" name="Total Value of _x000a_Contributions" dataDxfId="1">
      <calculatedColumnFormula>Table11TopCharityList[[#This Row],[Pledged 
Amount]]+Table11TopCharityList[[#This Row],[Dollar Value of 
Volunteer Hours]]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ECADB4-56CE-419B-B9F5-BBE43FDA7399}" name="Table2VoluntarismSummary" displayName="Table2VoluntarismSummary" ref="A1:I4" totalsRowShown="0" headerRowDxfId="87" dataDxfId="86">
  <tableColumns count="9">
    <tableColumn id="1" xr3:uid="{8D33DE87-788D-46E1-A45A-F52C8AA38400}" name="Volunteerism Summary" dataDxfId="85"/>
    <tableColumn id="2" xr3:uid="{3A3CEBC4-A740-433C-9726-A981B55A01B0}" name="Total Value" dataDxfId="84"/>
    <tableColumn id="3" xr3:uid="{02D33EEC-766E-4084-BE42-C2CC6586CC62}" name="# Donors" dataDxfId="83" dataCellStyle="Comma"/>
    <tableColumn id="4" xr3:uid="{DA7EBED2-A5C3-45E2-A91F-7350A94E0C30}" name="# Web Donors" dataDxfId="82" dataCellStyle="Comma"/>
    <tableColumn id="5" xr3:uid="{E41BDD4E-BCBA-4C1A-BFC8-8A947C140137}" name="# Paper Donors" dataDxfId="81" dataCellStyle="Comma"/>
    <tableColumn id="6" xr3:uid="{7EC93E1F-00F7-41AF-AA6C-C6D1180CCF2E}" name="# Mobile Donors" dataDxfId="80" dataCellStyle="Comma"/>
    <tableColumn id="7" xr3:uid="{E2128FBA-8E46-4FE3-A06D-51E5838C7804}" name="Total Value For _x000a_Web Donors" dataDxfId="79" dataCellStyle="Currency"/>
    <tableColumn id="8" xr3:uid="{248F43FE-739F-4C30-B719-8605AEA8C2AB}" name="Total Value _x000a_For Paper" dataDxfId="78" dataCellStyle="Currency"/>
    <tableColumn id="9" xr3:uid="{30150134-8065-4F0C-A279-8BFAB6A54DA7}" name="Total Value For _x000a_Mobile Donors" dataDxfId="77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DC4DC42-850C-4216-AE53-9293912986A6}" name="Table3DonorType" displayName="Table3DonorType" ref="A1:K4" totalsRowShown="0" headerRowDxfId="76" dataDxfId="75">
  <tableColumns count="11">
    <tableColumn id="1" xr3:uid="{31CF01EE-B54B-4D24-8592-C1DB94220970}" name="Giving By Employee Types" dataDxfId="74"/>
    <tableColumn id="2" xr3:uid="{F9480C81-22D8-4AA3-99B6-FD3AFB451720}" name="# Donors" dataDxfId="73" dataCellStyle="Comma"/>
    <tableColumn id="3" xr3:uid="{8C382944-68B5-41F6-B150-80A4ABAED562}" name="Total Value of Donations(Monetary + Volunteer)" dataDxfId="72" dataCellStyle="Currency">
      <calculatedColumnFormula>D2+J2</calculatedColumnFormula>
    </tableColumn>
    <tableColumn id="4" xr3:uid="{9C905EAF-CA61-4675-BD66-5D4BF0BF5B89}" name="Total Monetary Donations Amount" dataDxfId="71" dataCellStyle="Currency"/>
    <tableColumn id="5" xr3:uid="{84B4A03E-E803-47AE-86BD-B9FA7682417A}" name="Total Recurring Donations" dataDxfId="70" dataCellStyle="Currency"/>
    <tableColumn id="6" xr3:uid="{F6D4407E-CEF0-4FD9-B912-863AD003646B}" name="Total One-Time Donations" dataDxfId="69" dataCellStyle="Currency"/>
    <tableColumn id="7" xr3:uid="{D9373323-5332-4786-BA9D-F9F49B483D32}" name="Number Web Donors" dataDxfId="68" dataCellStyle="Comma"/>
    <tableColumn id="8" xr3:uid="{F1DD1E16-2DE7-4E6B-9D0E-DDFE266B1A34}" name="Number of Paper Donors" dataDxfId="67" dataCellStyle="Comma"/>
    <tableColumn id="9" xr3:uid="{AD9B1D93-0F13-4C70-B702-7559045E128B}" name="Number of Mobile Donors" dataDxfId="66" dataCellStyle="Comma"/>
    <tableColumn id="10" xr3:uid="{A8D342CE-7CBA-4264-A4C7-2D62F5B30E0C}" name="Value of Volunteer Hours" dataDxfId="65" dataCellStyle="Currency"/>
    <tableColumn id="11" xr3:uid="{00A798D5-7E13-4E37-A9A7-E4E33113D759}" name="Volunteer Hours" dataDxfId="64" dataCellStyle="Comm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ECE37FE-349B-480D-A313-957DA84D3F98}" name="Table4PaymentType" displayName="Table4PaymentType" ref="A1:F8" totalsRowShown="0" headerRowDxfId="63" dataDxfId="62">
  <tableColumns count="6">
    <tableColumn id="1" xr3:uid="{475623CE-B6B8-43F3-919F-59BE39446059}" name="Giving By Payment Method" dataDxfId="61"/>
    <tableColumn id="2" xr3:uid="{64521FD4-15CB-4876-AABC-7AD117ED3289}" name="# Donors" dataDxfId="60" dataCellStyle="Comma"/>
    <tableColumn id="3" xr3:uid="{CA1958E4-CBCE-4C80-96F9-D83ABFB3CD59}" name="Total Value of Donations_x000a_(Monetary + Volunteer)" dataDxfId="59" dataCellStyle="Currency"/>
    <tableColumn id="4" xr3:uid="{82D66814-C50F-4E3C-8259-F90D3EB89918}" name="Total Monetary _x000a_Donations Amount" dataDxfId="58" dataCellStyle="Currency"/>
    <tableColumn id="5" xr3:uid="{ADB0799B-75CD-4623-BF66-31FE8F71BD76}" name="Total Recurring _x000a_Donations" dataDxfId="57" dataCellStyle="Currency"/>
    <tableColumn id="6" xr3:uid="{ED71CCEC-B2EF-40D6-88A4-9988AD4A6733}" name="Total One-Time _x000a_Donations" dataDxfId="56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883E614-0800-4496-811E-FA39B7DA5EC6}" name="Table5CauseArea" displayName="Table5CauseArea" ref="A1:E28" totalsRowShown="0" headerRowDxfId="55" dataDxfId="54">
  <sortState xmlns:xlrd2="http://schemas.microsoft.com/office/spreadsheetml/2017/richdata2" ref="A2:E27">
    <sortCondition ref="A1:A27"/>
  </sortState>
  <tableColumns count="5">
    <tableColumn id="1" xr3:uid="{9519E9C8-545B-4EDE-90C2-730991F7A614}" name="Service Categories (Cause Area) " dataDxfId="53"/>
    <tableColumn id="2" xr3:uid="{0FFFCE68-5553-4BA3-8A4E-887FB46E313D}" name="CY2022" dataDxfId="52" dataCellStyle="Currency"/>
    <tableColumn id="3" xr3:uid="{A30A2725-6CAD-44AA-B12E-C412B310B259}" name="Campaign Year 2023" dataDxfId="51" dataCellStyle="Currency"/>
    <tableColumn id="4" xr3:uid="{E9304A5B-EC02-4B06-B84A-E0046ED02DFD}" name="Dollar Change" dataDxfId="50">
      <calculatedColumnFormula>Table5CauseArea[[#This Row],[Campaign Year 2023]]-Table5CauseArea[[#This Row],[CY2022]]</calculatedColumnFormula>
    </tableColumn>
    <tableColumn id="5" xr3:uid="{2373ABB4-062B-4873-A3B6-3EC67D7735CC}" name="Percent Change" dataDxfId="49" dataCellStyle="Percent">
      <calculatedColumnFormula>Table5CauseArea[[#This Row],[Dollar Change]]/Table5CauseArea[[#This Row],[CY2022]]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95E061A-8323-4932-AA45-71B19351B118}" name="Table6Department" displayName="Table6Department" ref="A1:D27" totalsRowShown="0" headerRowDxfId="48" dataDxfId="47">
  <tableColumns count="4">
    <tableColumn id="1" xr3:uid="{B49F2F0A-867F-4704-9FB3-7A13E8E86719}" name="Department" dataDxfId="46"/>
    <tableColumn id="2" xr3:uid="{FF345EF4-A148-4B38-B996-A4E9207C8385}" name="Donor Count" dataDxfId="45" dataCellStyle="Comma"/>
    <tableColumn id="3" xr3:uid="{66B5CEC8-B05B-4DD8-8D6E-5AFBC75489BA}" name="Dollar Value of _x000a_Volunteer Hours" dataDxfId="44" dataCellStyle="Currency"/>
    <tableColumn id="4" xr3:uid="{D9C1D696-A5F7-4765-98FC-5E6C58E463DC}" name="Pledged Amount" dataDxfId="43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97BE611-67F4-4D54-BBC3-F8AA04247542}" name="Table7Defense" displayName="Table7Defense" ref="A1:D12" totalsRowShown="0" headerRowDxfId="42" dataDxfId="41">
  <tableColumns count="4">
    <tableColumn id="1" xr3:uid="{886BE812-537D-486C-AAA5-6BE5CF8AA129}" name="Defense Department" dataDxfId="40"/>
    <tableColumn id="2" xr3:uid="{010B251E-1A50-43B6-81B1-54AFA3277DDC}" name="Donor Count" dataDxfId="39" dataCellStyle="Comma"/>
    <tableColumn id="3" xr3:uid="{20F5B57B-3731-4CFA-898A-13F7F86A6C81}" name="Dollar Value of _x000a_Volunteer Hours" dataDxfId="38" dataCellStyle="Currency"/>
    <tableColumn id="4" xr3:uid="{912D7A17-130B-43F5-822A-3DB2552A7C78}" name="Pledged Amount" dataDxfId="37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08AC8DF-B6CD-4A4C-B365-31A70205AF67}" name="Table8FederalAgency" displayName="Table8FederalAgency" ref="A1:D31" totalsRowShown="0" headerRowDxfId="36" dataDxfId="35">
  <sortState xmlns:xlrd2="http://schemas.microsoft.com/office/spreadsheetml/2017/richdata2" ref="A2:D31">
    <sortCondition descending="1" ref="D1:D31"/>
  </sortState>
  <tableColumns count="4">
    <tableColumn id="1" xr3:uid="{758E04E3-64CB-42EC-895A-9A8C8F56A5FC}" name="Federal Agency" dataDxfId="34"/>
    <tableColumn id="2" xr3:uid="{9F9C0C75-131A-483E-B55E-F2CE12216F32}" name="Donor Count" dataDxfId="33" dataCellStyle="Comma"/>
    <tableColumn id="3" xr3:uid="{D425A82C-2718-4EDE-8D43-5DE3527BE506}" name="Dollar Value of _x000a_Volunteer Hours" dataDxfId="32" dataCellStyle="Currency"/>
    <tableColumn id="4" xr3:uid="{64BE6396-D188-4F3B-9237-33DAE5F313F3}" name="Pledged Amount" dataDxfId="31" dataCellStyle="Currenc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E9B4AEB-35CD-4962-AE8C-77C91B371EEE}" name="Table9Zone" displayName="Table9Zone" ref="A1:F39" totalsRowCount="1" headerRowDxfId="30" dataDxfId="29">
  <sortState xmlns:xlrd2="http://schemas.microsoft.com/office/spreadsheetml/2017/richdata2" ref="A2:E38">
    <sortCondition descending="1" ref="E1:E38"/>
  </sortState>
  <tableColumns count="6">
    <tableColumn id="1" xr3:uid="{E231F300-D2B1-49D3-8AF8-E52A3593CC9B}" name="Zone" dataDxfId="28" totalsRowDxfId="27"/>
    <tableColumn id="6" xr3:uid="{0E58BFBD-C387-4BED-A620-9BA5CFE689DD}" name="Federal Executive Board" dataDxfId="26" totalsRowDxfId="25"/>
    <tableColumn id="2" xr3:uid="{F830EFFC-3B2A-4729-B7DE-48204BAE811C}" name="Donor Count" dataDxfId="24" totalsRowDxfId="23" dataCellStyle="Comma" totalsRowCellStyle="Comma"/>
    <tableColumn id="3" xr3:uid="{C1620125-9F1D-46E1-A912-12D23876EDC7}" name="Dollar Value of _x000a_Volunteer Hours" dataDxfId="22" totalsRowDxfId="21" dataCellStyle="Currency" totalsRowCellStyle="Currency"/>
    <tableColumn id="4" xr3:uid="{D079E5B5-5CB9-4436-92E8-54BA96DE9B66}" name="Pledged _x000a_Amount" dataDxfId="20" totalsRowDxfId="19" dataCellStyle="Currency" totalsRowCellStyle="Currency"/>
    <tableColumn id="5" xr3:uid="{B66763E4-96E3-4669-9BE1-E5A8953C55D6}" name="Total Value of _x000a_Contributions" totalsRowFunction="sum" dataDxfId="18" totalsRowDxfId="17">
      <calculatedColumnFormula>Table9Zone[[#This Row],[Pledged 
Amount]]+Table9Zone[[#This Row],[Dollar Value of 
Volunteer Hours]]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3C0D-2902-494F-A3F5-B1FD9F362866}">
  <dimension ref="A1:F7"/>
  <sheetViews>
    <sheetView tabSelected="1" workbookViewId="0">
      <selection activeCell="B2" sqref="B2"/>
    </sheetView>
  </sheetViews>
  <sheetFormatPr defaultColWidth="8.77734375" defaultRowHeight="15.6" x14ac:dyDescent="0.3"/>
  <cols>
    <col min="1" max="1" width="52.77734375" style="2" bestFit="1" customWidth="1"/>
    <col min="2" max="2" width="16.77734375" style="2" bestFit="1" customWidth="1"/>
    <col min="3" max="3" width="9.5546875" style="2" bestFit="1" customWidth="1"/>
    <col min="4" max="4" width="14.21875" style="2" bestFit="1" customWidth="1"/>
    <col min="5" max="5" width="15.77734375" style="2" bestFit="1" customWidth="1"/>
    <col min="6" max="6" width="16.5546875" style="2" bestFit="1" customWidth="1"/>
    <col min="7" max="16384" width="8.77734375" style="2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x14ac:dyDescent="0.3">
      <c r="A2" s="2" t="s">
        <v>363</v>
      </c>
      <c r="B2" s="4">
        <v>70755730.93653962</v>
      </c>
      <c r="C2" s="3">
        <v>75315</v>
      </c>
      <c r="D2" s="3">
        <v>61056</v>
      </c>
      <c r="E2" s="3">
        <v>13899</v>
      </c>
      <c r="F2" s="3">
        <v>381</v>
      </c>
    </row>
    <row r="3" spans="1:6" x14ac:dyDescent="0.3">
      <c r="A3" s="2" t="s">
        <v>6</v>
      </c>
      <c r="B3" s="4">
        <v>68688792.426539615</v>
      </c>
      <c r="C3" s="3">
        <v>74931</v>
      </c>
      <c r="D3" s="3">
        <v>60691</v>
      </c>
      <c r="E3" s="3">
        <v>13888</v>
      </c>
      <c r="F3" s="3">
        <v>371</v>
      </c>
    </row>
    <row r="4" spans="1:6" x14ac:dyDescent="0.3">
      <c r="A4" s="2" t="s">
        <v>7</v>
      </c>
      <c r="B4" s="4">
        <v>62640630.396471217</v>
      </c>
      <c r="C4" s="3">
        <v>64174</v>
      </c>
      <c r="D4" s="3">
        <v>51283</v>
      </c>
      <c r="E4" s="3">
        <v>12686</v>
      </c>
      <c r="F4" s="3">
        <v>207</v>
      </c>
    </row>
    <row r="5" spans="1:6" x14ac:dyDescent="0.3">
      <c r="A5" s="2" t="s">
        <v>8</v>
      </c>
      <c r="B5" s="4">
        <v>6048162.0300683975</v>
      </c>
      <c r="C5" s="3">
        <v>11425</v>
      </c>
      <c r="D5" s="3">
        <v>10034</v>
      </c>
      <c r="E5" s="3">
        <v>1226</v>
      </c>
      <c r="F5" s="3">
        <v>180</v>
      </c>
    </row>
    <row r="7" spans="1:6" x14ac:dyDescent="0.3">
      <c r="A7" s="26" t="s">
        <v>362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D93DB-A018-45F1-B773-9585634EAD96}">
  <dimension ref="A1:G42"/>
  <sheetViews>
    <sheetView workbookViewId="0">
      <selection activeCell="B10" sqref="B10"/>
    </sheetView>
  </sheetViews>
  <sheetFormatPr defaultColWidth="8.77734375" defaultRowHeight="15.6" x14ac:dyDescent="0.3"/>
  <cols>
    <col min="1" max="1" width="18.77734375" style="2" bestFit="1" customWidth="1"/>
    <col min="2" max="2" width="86.21875" style="2" bestFit="1" customWidth="1"/>
    <col min="3" max="3" width="14.77734375" style="3" bestFit="1" customWidth="1"/>
    <col min="4" max="4" width="14.77734375" style="3" customWidth="1"/>
    <col min="5" max="5" width="16.77734375" style="4" bestFit="1" customWidth="1"/>
    <col min="6" max="6" width="17.5546875" style="4" bestFit="1" customWidth="1"/>
    <col min="7" max="7" width="16.5546875" style="2" customWidth="1"/>
    <col min="8" max="16384" width="8.77734375" style="2"/>
  </cols>
  <sheetData>
    <row r="1" spans="1:7" ht="46.8" x14ac:dyDescent="0.3">
      <c r="A1" s="9" t="s">
        <v>192</v>
      </c>
      <c r="B1" s="9" t="s">
        <v>338</v>
      </c>
      <c r="C1" s="23" t="s">
        <v>357</v>
      </c>
      <c r="D1" s="27" t="s">
        <v>367</v>
      </c>
      <c r="E1" s="24" t="s">
        <v>358</v>
      </c>
      <c r="F1" s="25" t="s">
        <v>359</v>
      </c>
      <c r="G1" s="9" t="s">
        <v>360</v>
      </c>
    </row>
    <row r="2" spans="1:7" x14ac:dyDescent="0.3">
      <c r="A2" s="7">
        <v>12196</v>
      </c>
      <c r="B2" s="2" t="s">
        <v>193</v>
      </c>
      <c r="C2" s="3">
        <v>20439</v>
      </c>
      <c r="D2" s="3">
        <v>1411</v>
      </c>
      <c r="E2" s="4">
        <v>25459.23</v>
      </c>
      <c r="F2" s="4">
        <v>9740750.1399999764</v>
      </c>
      <c r="G2" s="10">
        <f>Table10ParentFederations[[#This Row],[Pledged 
Amount]]+Table10ParentFederations[[#This Row],[Dollar Value of 
Volunteer Hours]]</f>
        <v>9766209.3699999768</v>
      </c>
    </row>
    <row r="3" spans="1:7" x14ac:dyDescent="0.3">
      <c r="A3" s="7">
        <v>31408</v>
      </c>
      <c r="B3" s="2" t="s">
        <v>291</v>
      </c>
      <c r="C3" s="3">
        <v>10138</v>
      </c>
      <c r="D3" s="3">
        <v>12546</v>
      </c>
      <c r="E3" s="4">
        <v>324588.51999999984</v>
      </c>
      <c r="F3" s="4">
        <v>6559525.1699999943</v>
      </c>
      <c r="G3" s="10">
        <f>Table10ParentFederations[[#This Row],[Pledged 
Amount]]+Table10ParentFederations[[#This Row],[Dollar Value of 
Volunteer Hours]]</f>
        <v>6884113.6899999939</v>
      </c>
    </row>
    <row r="4" spans="1:7" x14ac:dyDescent="0.3">
      <c r="A4" s="7">
        <v>10263</v>
      </c>
      <c r="B4" s="2" t="s">
        <v>308</v>
      </c>
      <c r="C4" s="3">
        <v>10704</v>
      </c>
      <c r="D4" s="3">
        <v>183</v>
      </c>
      <c r="E4" s="4">
        <v>5302.52</v>
      </c>
      <c r="F4" s="4">
        <v>3920461.6099999947</v>
      </c>
      <c r="G4" s="10">
        <f>Table10ParentFederations[[#This Row],[Pledged 
Amount]]+Table10ParentFederations[[#This Row],[Dollar Value of 
Volunteer Hours]]</f>
        <v>3925764.1299999948</v>
      </c>
    </row>
    <row r="5" spans="1:7" x14ac:dyDescent="0.3">
      <c r="A5" s="7">
        <v>10224</v>
      </c>
      <c r="B5" s="2" t="s">
        <v>194</v>
      </c>
      <c r="C5" s="3">
        <v>7701</v>
      </c>
      <c r="D5" s="3">
        <v>1074</v>
      </c>
      <c r="E5" s="4">
        <v>33248.170000000006</v>
      </c>
      <c r="F5" s="4">
        <v>3045032.8299999982</v>
      </c>
      <c r="G5" s="10">
        <f>Table10ParentFederations[[#This Row],[Pledged 
Amount]]+Table10ParentFederations[[#This Row],[Dollar Value of 
Volunteer Hours]]</f>
        <v>3078280.9999999981</v>
      </c>
    </row>
    <row r="6" spans="1:7" x14ac:dyDescent="0.3">
      <c r="A6" s="7">
        <v>10187</v>
      </c>
      <c r="B6" s="2" t="s">
        <v>309</v>
      </c>
      <c r="C6" s="3">
        <v>5643</v>
      </c>
      <c r="D6" s="3">
        <v>1720</v>
      </c>
      <c r="E6" s="4">
        <v>48498.579999999987</v>
      </c>
      <c r="F6" s="4">
        <v>2708248.3999999976</v>
      </c>
      <c r="G6" s="10">
        <f>Table10ParentFederations[[#This Row],[Pledged 
Amount]]+Table10ParentFederations[[#This Row],[Dollar Value of 
Volunteer Hours]]</f>
        <v>2756746.9799999977</v>
      </c>
    </row>
    <row r="7" spans="1:7" x14ac:dyDescent="0.3">
      <c r="A7" s="7">
        <v>11832</v>
      </c>
      <c r="B7" s="2" t="s">
        <v>310</v>
      </c>
      <c r="C7" s="3">
        <v>6788</v>
      </c>
      <c r="D7" s="3">
        <v>40</v>
      </c>
      <c r="E7" s="4">
        <v>1305</v>
      </c>
      <c r="F7" s="4">
        <v>2419557.6600000034</v>
      </c>
      <c r="G7" s="10">
        <f>Table10ParentFederations[[#This Row],[Pledged 
Amount]]+Table10ParentFederations[[#This Row],[Dollar Value of 
Volunteer Hours]]</f>
        <v>2420862.6600000034</v>
      </c>
    </row>
    <row r="8" spans="1:7" x14ac:dyDescent="0.3">
      <c r="A8" s="7">
        <v>10264</v>
      </c>
      <c r="B8" s="2" t="s">
        <v>311</v>
      </c>
      <c r="C8" s="3">
        <v>5431</v>
      </c>
      <c r="D8" s="3">
        <v>244</v>
      </c>
      <c r="E8" s="4">
        <v>5141.3999999999996</v>
      </c>
      <c r="F8" s="4">
        <v>2078000.6099999913</v>
      </c>
      <c r="G8" s="10">
        <f>Table10ParentFederations[[#This Row],[Pledged 
Amount]]+Table10ParentFederations[[#This Row],[Dollar Value of 
Volunteer Hours]]</f>
        <v>2083142.0099999912</v>
      </c>
    </row>
    <row r="9" spans="1:7" x14ac:dyDescent="0.3">
      <c r="A9" s="7">
        <v>10252</v>
      </c>
      <c r="B9" s="2" t="s">
        <v>361</v>
      </c>
      <c r="C9" s="3">
        <v>4227</v>
      </c>
      <c r="D9" s="3">
        <v>0</v>
      </c>
      <c r="E9" s="4">
        <v>0</v>
      </c>
      <c r="F9" s="4">
        <v>1731107.0400000028</v>
      </c>
      <c r="G9" s="10">
        <f>Table10ParentFederations[[#This Row],[Pledged 
Amount]]+Table10ParentFederations[[#This Row],[Dollar Value of 
Volunteer Hours]]</f>
        <v>1731107.0400000028</v>
      </c>
    </row>
    <row r="10" spans="1:7" x14ac:dyDescent="0.3">
      <c r="A10" s="7">
        <v>10272</v>
      </c>
      <c r="B10" s="2" t="s">
        <v>312</v>
      </c>
      <c r="C10" s="3">
        <v>4267</v>
      </c>
      <c r="D10" s="3">
        <v>599</v>
      </c>
      <c r="E10" s="4">
        <v>18636.2</v>
      </c>
      <c r="F10" s="4">
        <v>1624346.0500000012</v>
      </c>
      <c r="G10" s="10">
        <f>Table10ParentFederations[[#This Row],[Pledged 
Amount]]+Table10ParentFederations[[#This Row],[Dollar Value of 
Volunteer Hours]]</f>
        <v>1642982.2500000012</v>
      </c>
    </row>
    <row r="11" spans="1:7" x14ac:dyDescent="0.3">
      <c r="A11" s="7">
        <v>79829</v>
      </c>
      <c r="B11" s="2" t="s">
        <v>195</v>
      </c>
      <c r="C11" s="3">
        <v>5041</v>
      </c>
      <c r="D11" s="3">
        <v>662</v>
      </c>
      <c r="E11" s="4">
        <v>16502.239999999998</v>
      </c>
      <c r="F11" s="4">
        <v>1601885.039999997</v>
      </c>
      <c r="G11" s="10">
        <f>Table10ParentFederations[[#This Row],[Pledged 
Amount]]+Table10ParentFederations[[#This Row],[Dollar Value of 
Volunteer Hours]]</f>
        <v>1618387.279999997</v>
      </c>
    </row>
    <row r="12" spans="1:7" x14ac:dyDescent="0.3">
      <c r="A12" s="7">
        <v>57456</v>
      </c>
      <c r="B12" s="2" t="s">
        <v>196</v>
      </c>
      <c r="C12" s="3">
        <v>3425</v>
      </c>
      <c r="D12" s="3">
        <v>9505</v>
      </c>
      <c r="E12" s="4">
        <v>301388.22999999992</v>
      </c>
      <c r="F12" s="4">
        <v>1455294.85</v>
      </c>
      <c r="G12" s="10">
        <f>Table10ParentFederations[[#This Row],[Pledged 
Amount]]+Table10ParentFederations[[#This Row],[Dollar Value of 
Volunteer Hours]]</f>
        <v>1756683.08</v>
      </c>
    </row>
    <row r="13" spans="1:7" x14ac:dyDescent="0.3">
      <c r="A13" s="7">
        <v>10290</v>
      </c>
      <c r="B13" s="2" t="s">
        <v>313</v>
      </c>
      <c r="C13" s="3">
        <v>2806</v>
      </c>
      <c r="D13" s="3">
        <v>374</v>
      </c>
      <c r="E13" s="4">
        <v>7360</v>
      </c>
      <c r="F13" s="4">
        <v>1411862.4600000009</v>
      </c>
      <c r="G13" s="10">
        <f>Table10ParentFederations[[#This Row],[Pledged 
Amount]]+Table10ParentFederations[[#This Row],[Dollar Value of 
Volunteer Hours]]</f>
        <v>1419222.4600000009</v>
      </c>
    </row>
    <row r="14" spans="1:7" x14ac:dyDescent="0.3">
      <c r="A14" s="7">
        <v>73789</v>
      </c>
      <c r="B14" s="2" t="s">
        <v>314</v>
      </c>
      <c r="C14" s="3">
        <v>3075</v>
      </c>
      <c r="D14" s="3">
        <v>480</v>
      </c>
      <c r="E14" s="4">
        <v>12334.109999999999</v>
      </c>
      <c r="F14" s="4">
        <v>1089071.5200000003</v>
      </c>
      <c r="G14" s="10">
        <f>Table10ParentFederations[[#This Row],[Pledged 
Amount]]+Table10ParentFederations[[#This Row],[Dollar Value of 
Volunteer Hours]]</f>
        <v>1101405.6300000004</v>
      </c>
    </row>
    <row r="15" spans="1:7" x14ac:dyDescent="0.3">
      <c r="A15" s="7">
        <v>10266</v>
      </c>
      <c r="B15" s="2" t="s">
        <v>202</v>
      </c>
      <c r="C15" s="3">
        <v>3062</v>
      </c>
      <c r="D15" s="3">
        <v>3484</v>
      </c>
      <c r="E15" s="4">
        <v>86019.959999999977</v>
      </c>
      <c r="F15" s="4">
        <v>1075202.3</v>
      </c>
      <c r="G15" s="10">
        <f>Table10ParentFederations[[#This Row],[Pledged 
Amount]]+Table10ParentFederations[[#This Row],[Dollar Value of 
Volunteer Hours]]</f>
        <v>1161222.26</v>
      </c>
    </row>
    <row r="16" spans="1:7" x14ac:dyDescent="0.3">
      <c r="A16" s="7">
        <v>11782</v>
      </c>
      <c r="B16" s="2" t="s">
        <v>315</v>
      </c>
      <c r="C16" s="3">
        <v>2978</v>
      </c>
      <c r="D16" s="3">
        <v>20</v>
      </c>
      <c r="E16" s="4">
        <v>599</v>
      </c>
      <c r="F16" s="4">
        <v>912691.26000000024</v>
      </c>
      <c r="G16" s="10">
        <f>Table10ParentFederations[[#This Row],[Pledged 
Amount]]+Table10ParentFederations[[#This Row],[Dollar Value of 
Volunteer Hours]]</f>
        <v>913290.26000000024</v>
      </c>
    </row>
    <row r="17" spans="1:7" x14ac:dyDescent="0.3">
      <c r="A17" s="7">
        <v>22789</v>
      </c>
      <c r="B17" s="2" t="s">
        <v>316</v>
      </c>
      <c r="C17" s="3">
        <v>2908</v>
      </c>
      <c r="D17" s="3">
        <v>1543</v>
      </c>
      <c r="E17" s="4">
        <v>24930</v>
      </c>
      <c r="F17" s="4">
        <v>849622.64000000118</v>
      </c>
      <c r="G17" s="10">
        <f>Table10ParentFederations[[#This Row],[Pledged 
Amount]]+Table10ParentFederations[[#This Row],[Dollar Value of 
Volunteer Hours]]</f>
        <v>874552.64000000118</v>
      </c>
    </row>
    <row r="18" spans="1:7" x14ac:dyDescent="0.3">
      <c r="A18" s="7">
        <v>26782</v>
      </c>
      <c r="B18" s="2" t="s">
        <v>308</v>
      </c>
      <c r="C18" s="3">
        <v>1776</v>
      </c>
      <c r="D18" s="3">
        <v>56</v>
      </c>
      <c r="E18" s="4">
        <v>1677.1999999999998</v>
      </c>
      <c r="F18" s="4">
        <v>608270.56999999983</v>
      </c>
      <c r="G18" s="10">
        <f>Table10ParentFederations[[#This Row],[Pledged 
Amount]]+Table10ParentFederations[[#This Row],[Dollar Value of 
Volunteer Hours]]</f>
        <v>609947.76999999979</v>
      </c>
    </row>
    <row r="19" spans="1:7" x14ac:dyDescent="0.3">
      <c r="A19" s="7">
        <v>56123</v>
      </c>
      <c r="B19" s="2" t="s">
        <v>317</v>
      </c>
      <c r="C19" s="3">
        <v>1111</v>
      </c>
      <c r="D19" s="3">
        <v>1292</v>
      </c>
      <c r="E19" s="4">
        <v>22055.82</v>
      </c>
      <c r="F19" s="4">
        <v>516037.80999999942</v>
      </c>
      <c r="G19" s="10">
        <f>Table10ParentFederations[[#This Row],[Pledged 
Amount]]+Table10ParentFederations[[#This Row],[Dollar Value of 
Volunteer Hours]]</f>
        <v>538093.62999999942</v>
      </c>
    </row>
    <row r="20" spans="1:7" x14ac:dyDescent="0.3">
      <c r="A20" s="7">
        <v>11232</v>
      </c>
      <c r="B20" s="2" t="s">
        <v>318</v>
      </c>
      <c r="C20" s="3">
        <v>1344</v>
      </c>
      <c r="D20" s="3">
        <v>0</v>
      </c>
      <c r="E20" s="4">
        <v>0</v>
      </c>
      <c r="F20" s="4">
        <v>405297.75999999995</v>
      </c>
      <c r="G20" s="10">
        <f>Table10ParentFederations[[#This Row],[Pledged 
Amount]]+Table10ParentFederations[[#This Row],[Dollar Value of 
Volunteer Hours]]</f>
        <v>405297.75999999995</v>
      </c>
    </row>
    <row r="21" spans="1:7" x14ac:dyDescent="0.3">
      <c r="A21" s="7">
        <v>61609</v>
      </c>
      <c r="B21" s="2" t="s">
        <v>319</v>
      </c>
      <c r="C21" s="3">
        <v>1442</v>
      </c>
      <c r="D21" s="3">
        <v>363</v>
      </c>
      <c r="E21" s="4">
        <v>8696.7999999999993</v>
      </c>
      <c r="F21" s="4">
        <v>403676.03000000009</v>
      </c>
      <c r="G21" s="10">
        <f>Table10ParentFederations[[#This Row],[Pledged 
Amount]]+Table10ParentFederations[[#This Row],[Dollar Value of 
Volunteer Hours]]</f>
        <v>412372.83000000007</v>
      </c>
    </row>
    <row r="22" spans="1:7" x14ac:dyDescent="0.3">
      <c r="A22" s="7">
        <v>10899</v>
      </c>
      <c r="B22" s="2" t="s">
        <v>320</v>
      </c>
      <c r="C22" s="3">
        <v>1367</v>
      </c>
      <c r="D22" s="3">
        <v>0</v>
      </c>
      <c r="E22" s="4">
        <v>0</v>
      </c>
      <c r="F22" s="4">
        <v>401912.54000000004</v>
      </c>
      <c r="G22" s="10">
        <f>Table10ParentFederations[[#This Row],[Pledged 
Amount]]+Table10ParentFederations[[#This Row],[Dollar Value of 
Volunteer Hours]]</f>
        <v>401912.54000000004</v>
      </c>
    </row>
    <row r="23" spans="1:7" x14ac:dyDescent="0.3">
      <c r="A23" s="7">
        <v>67782</v>
      </c>
      <c r="B23" s="2" t="s">
        <v>321</v>
      </c>
      <c r="C23" s="3">
        <v>1197</v>
      </c>
      <c r="D23" s="3">
        <v>389</v>
      </c>
      <c r="E23" s="4">
        <v>9361.85</v>
      </c>
      <c r="F23" s="4">
        <v>379524.20000000013</v>
      </c>
      <c r="G23" s="10">
        <f>Table10ParentFederations[[#This Row],[Pledged 
Amount]]+Table10ParentFederations[[#This Row],[Dollar Value of 
Volunteer Hours]]</f>
        <v>388886.0500000001</v>
      </c>
    </row>
    <row r="24" spans="1:7" x14ac:dyDescent="0.3">
      <c r="A24" s="7">
        <v>88075</v>
      </c>
      <c r="B24" s="2" t="s">
        <v>322</v>
      </c>
      <c r="C24" s="3">
        <v>684</v>
      </c>
      <c r="D24" s="3">
        <v>207</v>
      </c>
      <c r="E24" s="4">
        <v>7027.4</v>
      </c>
      <c r="F24" s="4">
        <v>353709.13000000018</v>
      </c>
      <c r="G24" s="10">
        <f>Table10ParentFederations[[#This Row],[Pledged 
Amount]]+Table10ParentFederations[[#This Row],[Dollar Value of 
Volunteer Hours]]</f>
        <v>360736.5300000002</v>
      </c>
    </row>
    <row r="25" spans="1:7" x14ac:dyDescent="0.3">
      <c r="A25" s="7">
        <v>25258</v>
      </c>
      <c r="B25" s="2" t="s">
        <v>323</v>
      </c>
      <c r="C25" s="3">
        <v>1063</v>
      </c>
      <c r="D25" s="3">
        <v>1992</v>
      </c>
      <c r="E25" s="4">
        <v>34801.279999999999</v>
      </c>
      <c r="F25" s="4">
        <v>307778.96999999997</v>
      </c>
      <c r="G25" s="10">
        <f>Table10ParentFederations[[#This Row],[Pledged 
Amount]]+Table10ParentFederations[[#This Row],[Dollar Value of 
Volunteer Hours]]</f>
        <v>342580.25</v>
      </c>
    </row>
    <row r="26" spans="1:7" x14ac:dyDescent="0.3">
      <c r="A26" s="7">
        <v>46964</v>
      </c>
      <c r="B26" s="2" t="s">
        <v>324</v>
      </c>
      <c r="C26" s="3">
        <v>466</v>
      </c>
      <c r="D26" s="3">
        <v>894</v>
      </c>
      <c r="E26" s="4">
        <v>22357.420000000002</v>
      </c>
      <c r="F26" s="4">
        <v>262749.26000000007</v>
      </c>
      <c r="G26" s="10">
        <f>Table10ParentFederations[[#This Row],[Pledged 
Amount]]+Table10ParentFederations[[#This Row],[Dollar Value of 
Volunteer Hours]]</f>
        <v>285106.68000000005</v>
      </c>
    </row>
    <row r="27" spans="1:7" x14ac:dyDescent="0.3">
      <c r="A27" s="7">
        <v>82620</v>
      </c>
      <c r="B27" s="2" t="s">
        <v>325</v>
      </c>
      <c r="C27" s="3">
        <v>979</v>
      </c>
      <c r="D27" s="3">
        <v>513</v>
      </c>
      <c r="E27" s="4">
        <v>14888.499999999991</v>
      </c>
      <c r="F27" s="4">
        <v>250827.41999999984</v>
      </c>
      <c r="G27" s="10">
        <f>Table10ParentFederations[[#This Row],[Pledged 
Amount]]+Table10ParentFederations[[#This Row],[Dollar Value of 
Volunteer Hours]]</f>
        <v>265715.91999999981</v>
      </c>
    </row>
    <row r="28" spans="1:7" x14ac:dyDescent="0.3">
      <c r="A28" s="7">
        <v>78675</v>
      </c>
      <c r="B28" s="2" t="s">
        <v>326</v>
      </c>
      <c r="C28" s="3">
        <v>583</v>
      </c>
      <c r="D28" s="3">
        <v>1140</v>
      </c>
      <c r="E28" s="4">
        <v>18372.919999999998</v>
      </c>
      <c r="F28" s="4">
        <v>241906.09000000017</v>
      </c>
      <c r="G28" s="10">
        <f>Table10ParentFederations[[#This Row],[Pledged 
Amount]]+Table10ParentFederations[[#This Row],[Dollar Value of 
Volunteer Hours]]</f>
        <v>260279.01000000018</v>
      </c>
    </row>
    <row r="29" spans="1:7" x14ac:dyDescent="0.3">
      <c r="A29" s="7">
        <v>94585</v>
      </c>
      <c r="B29" s="2" t="s">
        <v>327</v>
      </c>
      <c r="C29" s="3">
        <v>641</v>
      </c>
      <c r="D29" s="3">
        <v>162</v>
      </c>
      <c r="E29" s="4">
        <v>3700</v>
      </c>
      <c r="F29" s="4">
        <v>199978.23999999999</v>
      </c>
      <c r="G29" s="10">
        <f>Table10ParentFederations[[#This Row],[Pledged 
Amount]]+Table10ParentFederations[[#This Row],[Dollar Value of 
Volunteer Hours]]</f>
        <v>203678.24</v>
      </c>
    </row>
    <row r="30" spans="1:7" x14ac:dyDescent="0.3">
      <c r="A30" s="7">
        <v>11381</v>
      </c>
      <c r="B30" s="2" t="s">
        <v>240</v>
      </c>
      <c r="C30" s="3">
        <v>694</v>
      </c>
      <c r="D30" s="3">
        <v>0</v>
      </c>
      <c r="E30" s="4">
        <v>0</v>
      </c>
      <c r="F30" s="4">
        <v>185697.13999999998</v>
      </c>
      <c r="G30" s="10">
        <f>Table10ParentFederations[[#This Row],[Pledged 
Amount]]+Table10ParentFederations[[#This Row],[Dollar Value of 
Volunteer Hours]]</f>
        <v>185697.13999999998</v>
      </c>
    </row>
    <row r="31" spans="1:7" x14ac:dyDescent="0.3">
      <c r="A31" s="7">
        <v>48939</v>
      </c>
      <c r="B31" s="2" t="s">
        <v>328</v>
      </c>
      <c r="C31" s="3">
        <v>567</v>
      </c>
      <c r="D31" s="3">
        <v>60</v>
      </c>
      <c r="E31" s="4">
        <v>1037.0999999999999</v>
      </c>
      <c r="F31" s="4">
        <v>164617.89000000013</v>
      </c>
      <c r="G31" s="10">
        <f>Table10ParentFederations[[#This Row],[Pledged 
Amount]]+Table10ParentFederations[[#This Row],[Dollar Value of 
Volunteer Hours]]</f>
        <v>165654.99000000014</v>
      </c>
    </row>
    <row r="32" spans="1:7" x14ac:dyDescent="0.3">
      <c r="A32" s="7">
        <v>60525</v>
      </c>
      <c r="B32" s="2" t="s">
        <v>329</v>
      </c>
      <c r="C32" s="3">
        <v>235</v>
      </c>
      <c r="D32" s="3">
        <v>190</v>
      </c>
      <c r="E32" s="4">
        <v>4123.68</v>
      </c>
      <c r="F32" s="4">
        <v>121365.98000000004</v>
      </c>
      <c r="G32" s="10">
        <f>Table10ParentFederations[[#This Row],[Pledged 
Amount]]+Table10ParentFederations[[#This Row],[Dollar Value of 
Volunteer Hours]]</f>
        <v>125489.66000000003</v>
      </c>
    </row>
    <row r="33" spans="1:7" x14ac:dyDescent="0.3">
      <c r="A33" s="7">
        <v>47950</v>
      </c>
      <c r="B33" s="2" t="s">
        <v>330</v>
      </c>
      <c r="C33" s="3">
        <v>475</v>
      </c>
      <c r="D33" s="3">
        <v>0</v>
      </c>
      <c r="E33" s="4">
        <v>0</v>
      </c>
      <c r="F33" s="4">
        <v>119579.49000000003</v>
      </c>
      <c r="G33" s="10">
        <f>Table10ParentFederations[[#This Row],[Pledged 
Amount]]+Table10ParentFederations[[#This Row],[Dollar Value of 
Volunteer Hours]]</f>
        <v>119579.49000000003</v>
      </c>
    </row>
    <row r="34" spans="1:7" x14ac:dyDescent="0.3">
      <c r="A34" s="7">
        <v>12555</v>
      </c>
      <c r="B34" s="2" t="s">
        <v>331</v>
      </c>
      <c r="C34" s="3">
        <v>341</v>
      </c>
      <c r="D34" s="3">
        <v>235</v>
      </c>
      <c r="E34" s="4">
        <v>3125</v>
      </c>
      <c r="F34" s="4">
        <v>116125.33000000002</v>
      </c>
      <c r="G34" s="10">
        <f>Table10ParentFederations[[#This Row],[Pledged 
Amount]]+Table10ParentFederations[[#This Row],[Dollar Value of 
Volunteer Hours]]</f>
        <v>119250.33000000002</v>
      </c>
    </row>
    <row r="35" spans="1:7" x14ac:dyDescent="0.3">
      <c r="A35" s="7">
        <v>50313</v>
      </c>
      <c r="B35" s="2" t="s">
        <v>332</v>
      </c>
      <c r="C35" s="3">
        <v>203</v>
      </c>
      <c r="D35" s="3">
        <v>186</v>
      </c>
      <c r="E35" s="4">
        <v>5217.3999999999996</v>
      </c>
      <c r="F35" s="4">
        <v>98867.84000000004</v>
      </c>
      <c r="G35" s="10">
        <f>Table10ParentFederations[[#This Row],[Pledged 
Amount]]+Table10ParentFederations[[#This Row],[Dollar Value of 
Volunteer Hours]]</f>
        <v>104085.24000000003</v>
      </c>
    </row>
    <row r="36" spans="1:7" x14ac:dyDescent="0.3">
      <c r="A36" s="7">
        <v>68246</v>
      </c>
      <c r="B36" s="2" t="s">
        <v>333</v>
      </c>
      <c r="C36" s="3">
        <v>314</v>
      </c>
      <c r="D36" s="3">
        <v>78</v>
      </c>
      <c r="E36" s="4">
        <v>1229</v>
      </c>
      <c r="F36" s="4">
        <v>83355.329999999987</v>
      </c>
      <c r="G36" s="10">
        <f>Table10ParentFederations[[#This Row],[Pledged 
Amount]]+Table10ParentFederations[[#This Row],[Dollar Value of 
Volunteer Hours]]</f>
        <v>84584.329999999987</v>
      </c>
    </row>
    <row r="37" spans="1:7" x14ac:dyDescent="0.3">
      <c r="A37" s="7">
        <v>65505</v>
      </c>
      <c r="B37" s="2" t="s">
        <v>334</v>
      </c>
      <c r="C37" s="3">
        <v>197</v>
      </c>
      <c r="D37" s="3">
        <v>133</v>
      </c>
      <c r="E37" s="4">
        <v>2251.56</v>
      </c>
      <c r="F37" s="4">
        <v>78270.02</v>
      </c>
      <c r="G37" s="10">
        <f>Table10ParentFederations[[#This Row],[Pledged 
Amount]]+Table10ParentFederations[[#This Row],[Dollar Value of 
Volunteer Hours]]</f>
        <v>80521.58</v>
      </c>
    </row>
    <row r="38" spans="1:7" x14ac:dyDescent="0.3">
      <c r="A38" s="7">
        <v>67293</v>
      </c>
      <c r="B38" s="2" t="s">
        <v>335</v>
      </c>
      <c r="C38" s="3">
        <v>169</v>
      </c>
      <c r="D38" s="3">
        <v>249</v>
      </c>
      <c r="E38" s="4">
        <v>5744.43</v>
      </c>
      <c r="F38" s="4">
        <v>61921.670000000006</v>
      </c>
      <c r="G38" s="10">
        <f>Table10ParentFederations[[#This Row],[Pledged 
Amount]]+Table10ParentFederations[[#This Row],[Dollar Value of 
Volunteer Hours]]</f>
        <v>67666.100000000006</v>
      </c>
    </row>
    <row r="39" spans="1:7" x14ac:dyDescent="0.3">
      <c r="A39" s="7">
        <v>47442</v>
      </c>
      <c r="B39" s="2" t="s">
        <v>336</v>
      </c>
      <c r="C39" s="3">
        <v>129</v>
      </c>
      <c r="D39" s="3">
        <v>90</v>
      </c>
      <c r="E39" s="4">
        <v>2825</v>
      </c>
      <c r="F39" s="4">
        <v>59093.240000000005</v>
      </c>
      <c r="G39" s="10">
        <f>Table10ParentFederations[[#This Row],[Pledged 
Amount]]+Table10ParentFederations[[#This Row],[Dollar Value of 
Volunteer Hours]]</f>
        <v>61918.240000000005</v>
      </c>
    </row>
    <row r="40" spans="1:7" x14ac:dyDescent="0.3">
      <c r="A40" s="7">
        <v>29592</v>
      </c>
      <c r="B40" s="2" t="s">
        <v>337</v>
      </c>
      <c r="C40" s="3">
        <v>65</v>
      </c>
      <c r="D40" s="3">
        <v>44</v>
      </c>
      <c r="E40" s="4">
        <v>880</v>
      </c>
      <c r="F40" s="4">
        <v>24672.060000000005</v>
      </c>
      <c r="G40" s="10">
        <f>Table10ParentFederations[[#This Row],[Pledged 
Amount]]+Table10ParentFederations[[#This Row],[Dollar Value of 
Volunteer Hours]]</f>
        <v>25552.060000000005</v>
      </c>
    </row>
    <row r="42" spans="1:7" x14ac:dyDescent="0.3">
      <c r="A42" s="26" t="s">
        <v>366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8594-6AA3-41D9-991A-601D0EC7BF0C}">
  <dimension ref="A1:E114"/>
  <sheetViews>
    <sheetView topLeftCell="A59" workbookViewId="0">
      <selection activeCell="A67" sqref="A67"/>
    </sheetView>
  </sheetViews>
  <sheetFormatPr defaultColWidth="8.77734375" defaultRowHeight="15.6" x14ac:dyDescent="0.3"/>
  <cols>
    <col min="1" max="1" width="70.44140625" style="2" bestFit="1" customWidth="1"/>
    <col min="2" max="2" width="14.77734375" style="3" bestFit="1" customWidth="1"/>
    <col min="3" max="3" width="25.21875" style="4" customWidth="1"/>
    <col min="4" max="4" width="16.5546875" style="4" customWidth="1"/>
    <col min="5" max="5" width="18.77734375" style="2" customWidth="1"/>
    <col min="6" max="16384" width="8.77734375" style="2"/>
  </cols>
  <sheetData>
    <row r="1" spans="1:5" ht="31.2" x14ac:dyDescent="0.3">
      <c r="A1" s="2" t="s">
        <v>197</v>
      </c>
      <c r="B1" s="23" t="s">
        <v>357</v>
      </c>
      <c r="C1" s="24" t="s">
        <v>358</v>
      </c>
      <c r="D1" s="25" t="s">
        <v>359</v>
      </c>
      <c r="E1" s="9" t="s">
        <v>360</v>
      </c>
    </row>
    <row r="2" spans="1:5" x14ac:dyDescent="0.3">
      <c r="A2" s="1" t="s">
        <v>201</v>
      </c>
      <c r="B2" s="3">
        <v>8961</v>
      </c>
      <c r="C2" s="4">
        <v>0</v>
      </c>
      <c r="D2" s="4">
        <v>3637821.040000001</v>
      </c>
      <c r="E2" s="10">
        <f>Table11TopCharityList[[#This Row],[Pledged 
Amount]]+Table11TopCharityList[[#This Row],[Dollar Value of 
Volunteer Hours]]</f>
        <v>3637821.040000001</v>
      </c>
    </row>
    <row r="3" spans="1:5" x14ac:dyDescent="0.3">
      <c r="A3" s="1" t="s">
        <v>202</v>
      </c>
      <c r="B3" s="3">
        <v>3478</v>
      </c>
      <c r="C3" s="4">
        <v>94046.989999999976</v>
      </c>
      <c r="D3" s="4">
        <v>1212302.0599999987</v>
      </c>
      <c r="E3" s="10">
        <f>Table11TopCharityList[[#This Row],[Pledged 
Amount]]+Table11TopCharityList[[#This Row],[Dollar Value of 
Volunteer Hours]]</f>
        <v>1306349.0499999986</v>
      </c>
    </row>
    <row r="4" spans="1:5" x14ac:dyDescent="0.3">
      <c r="A4" s="1" t="s">
        <v>203</v>
      </c>
      <c r="B4" s="3">
        <v>2631</v>
      </c>
      <c r="C4" s="4">
        <v>0</v>
      </c>
      <c r="D4" s="4">
        <v>1155411.1900000002</v>
      </c>
      <c r="E4" s="10">
        <f>Table11TopCharityList[[#This Row],[Pledged 
Amount]]+Table11TopCharityList[[#This Row],[Dollar Value of 
Volunteer Hours]]</f>
        <v>1155411.1900000002</v>
      </c>
    </row>
    <row r="5" spans="1:5" x14ac:dyDescent="0.3">
      <c r="A5" s="1" t="s">
        <v>204</v>
      </c>
      <c r="B5" s="3">
        <v>1687</v>
      </c>
      <c r="C5" s="4">
        <v>22149.530000000002</v>
      </c>
      <c r="D5" s="4">
        <v>764968.13000000035</v>
      </c>
      <c r="E5" s="10">
        <f>Table11TopCharityList[[#This Row],[Pledged 
Amount]]+Table11TopCharityList[[#This Row],[Dollar Value of 
Volunteer Hours]]</f>
        <v>787117.66000000038</v>
      </c>
    </row>
    <row r="6" spans="1:5" x14ac:dyDescent="0.3">
      <c r="A6" s="1" t="s">
        <v>205</v>
      </c>
      <c r="B6" s="3">
        <v>1824</v>
      </c>
      <c r="C6" s="4">
        <v>0</v>
      </c>
      <c r="D6" s="4">
        <v>717791.9799999994</v>
      </c>
      <c r="E6" s="10">
        <f>Table11TopCharityList[[#This Row],[Pledged 
Amount]]+Table11TopCharityList[[#This Row],[Dollar Value of 
Volunteer Hours]]</f>
        <v>717791.9799999994</v>
      </c>
    </row>
    <row r="7" spans="1:5" x14ac:dyDescent="0.3">
      <c r="A7" s="1" t="s">
        <v>206</v>
      </c>
      <c r="B7" s="3">
        <v>1754</v>
      </c>
      <c r="C7" s="4">
        <v>0</v>
      </c>
      <c r="D7" s="4">
        <v>681908.77000000025</v>
      </c>
      <c r="E7" s="10">
        <f>Table11TopCharityList[[#This Row],[Pledged 
Amount]]+Table11TopCharityList[[#This Row],[Dollar Value of 
Volunteer Hours]]</f>
        <v>681908.77000000025</v>
      </c>
    </row>
    <row r="8" spans="1:5" x14ac:dyDescent="0.3">
      <c r="A8" s="1" t="s">
        <v>207</v>
      </c>
      <c r="B8" s="3">
        <v>1422</v>
      </c>
      <c r="C8" s="4">
        <v>0</v>
      </c>
      <c r="D8" s="4">
        <v>556798.99999999988</v>
      </c>
      <c r="E8" s="10">
        <f>Table11TopCharityList[[#This Row],[Pledged 
Amount]]+Table11TopCharityList[[#This Row],[Dollar Value of 
Volunteer Hours]]</f>
        <v>556798.99999999988</v>
      </c>
    </row>
    <row r="9" spans="1:5" x14ac:dyDescent="0.3">
      <c r="A9" s="1" t="s">
        <v>208</v>
      </c>
      <c r="B9" s="3">
        <v>955</v>
      </c>
      <c r="C9" s="4">
        <v>7257.5999999999995</v>
      </c>
      <c r="D9" s="4">
        <v>544195.53000000014</v>
      </c>
      <c r="E9" s="10">
        <f>Table11TopCharityList[[#This Row],[Pledged 
Amount]]+Table11TopCharityList[[#This Row],[Dollar Value of 
Volunteer Hours]]</f>
        <v>551453.13000000012</v>
      </c>
    </row>
    <row r="10" spans="1:5" x14ac:dyDescent="0.3">
      <c r="A10" s="1" t="s">
        <v>209</v>
      </c>
      <c r="B10" s="3">
        <v>1859</v>
      </c>
      <c r="C10" s="4">
        <v>0</v>
      </c>
      <c r="D10" s="4">
        <v>525979.62000000023</v>
      </c>
      <c r="E10" s="10">
        <f>Table11TopCharityList[[#This Row],[Pledged 
Amount]]+Table11TopCharityList[[#This Row],[Dollar Value of 
Volunteer Hours]]</f>
        <v>525979.62000000023</v>
      </c>
    </row>
    <row r="11" spans="1:5" x14ac:dyDescent="0.3">
      <c r="A11" s="1" t="s">
        <v>210</v>
      </c>
      <c r="B11" s="3">
        <v>812</v>
      </c>
      <c r="C11" s="4">
        <v>0</v>
      </c>
      <c r="D11" s="4">
        <v>518156.91000000009</v>
      </c>
      <c r="E11" s="10">
        <f>Table11TopCharityList[[#This Row],[Pledged 
Amount]]+Table11TopCharityList[[#This Row],[Dollar Value of 
Volunteer Hours]]</f>
        <v>518156.91000000009</v>
      </c>
    </row>
    <row r="12" spans="1:5" x14ac:dyDescent="0.3">
      <c r="A12" s="1" t="s">
        <v>211</v>
      </c>
      <c r="B12" s="3">
        <v>1059</v>
      </c>
      <c r="C12" s="4">
        <v>13545.600000000002</v>
      </c>
      <c r="D12" s="4">
        <v>476855.59000000008</v>
      </c>
      <c r="E12" s="10">
        <f>Table11TopCharityList[[#This Row],[Pledged 
Amount]]+Table11TopCharityList[[#This Row],[Dollar Value of 
Volunteer Hours]]</f>
        <v>490401.19000000006</v>
      </c>
    </row>
    <row r="13" spans="1:5" x14ac:dyDescent="0.3">
      <c r="A13" s="1" t="s">
        <v>212</v>
      </c>
      <c r="B13" s="3">
        <v>1397</v>
      </c>
      <c r="C13" s="4">
        <v>0</v>
      </c>
      <c r="D13" s="4">
        <v>468959.16000000003</v>
      </c>
      <c r="E13" s="10">
        <f>Table11TopCharityList[[#This Row],[Pledged 
Amount]]+Table11TopCharityList[[#This Row],[Dollar Value of 
Volunteer Hours]]</f>
        <v>468959.16000000003</v>
      </c>
    </row>
    <row r="14" spans="1:5" x14ac:dyDescent="0.3">
      <c r="A14" s="1" t="s">
        <v>213</v>
      </c>
      <c r="B14" s="3">
        <v>1395</v>
      </c>
      <c r="C14" s="4">
        <v>2200</v>
      </c>
      <c r="D14" s="4">
        <v>453363.56999999977</v>
      </c>
      <c r="E14" s="10">
        <f>Table11TopCharityList[[#This Row],[Pledged 
Amount]]+Table11TopCharityList[[#This Row],[Dollar Value of 
Volunteer Hours]]</f>
        <v>455563.56999999977</v>
      </c>
    </row>
    <row r="15" spans="1:5" x14ac:dyDescent="0.3">
      <c r="A15" s="1" t="s">
        <v>214</v>
      </c>
      <c r="B15" s="3">
        <v>1049</v>
      </c>
      <c r="C15" s="4">
        <v>10462.199999999999</v>
      </c>
      <c r="D15" s="4">
        <v>443763.07999999984</v>
      </c>
      <c r="E15" s="10">
        <f>Table11TopCharityList[[#This Row],[Pledged 
Amount]]+Table11TopCharityList[[#This Row],[Dollar Value of 
Volunteer Hours]]</f>
        <v>454225.27999999985</v>
      </c>
    </row>
    <row r="16" spans="1:5" x14ac:dyDescent="0.3">
      <c r="A16" s="1" t="s">
        <v>215</v>
      </c>
      <c r="B16" s="3">
        <v>1491</v>
      </c>
      <c r="C16" s="4">
        <v>0</v>
      </c>
      <c r="D16" s="4">
        <v>436937.54999999964</v>
      </c>
      <c r="E16" s="10">
        <f>Table11TopCharityList[[#This Row],[Pledged 
Amount]]+Table11TopCharityList[[#This Row],[Dollar Value of 
Volunteer Hours]]</f>
        <v>436937.54999999964</v>
      </c>
    </row>
    <row r="17" spans="1:5" x14ac:dyDescent="0.3">
      <c r="A17" s="1" t="s">
        <v>216</v>
      </c>
      <c r="B17" s="3">
        <v>1424</v>
      </c>
      <c r="C17" s="4">
        <v>0</v>
      </c>
      <c r="D17" s="4">
        <v>431106.5699999996</v>
      </c>
      <c r="E17" s="10">
        <f>Table11TopCharityList[[#This Row],[Pledged 
Amount]]+Table11TopCharityList[[#This Row],[Dollar Value of 
Volunteer Hours]]</f>
        <v>431106.5699999996</v>
      </c>
    </row>
    <row r="18" spans="1:5" x14ac:dyDescent="0.3">
      <c r="A18" s="1" t="s">
        <v>217</v>
      </c>
      <c r="B18" s="3">
        <v>1276</v>
      </c>
      <c r="C18" s="4">
        <v>0</v>
      </c>
      <c r="D18" s="4">
        <v>408065.83999999985</v>
      </c>
      <c r="E18" s="10">
        <f>Table11TopCharityList[[#This Row],[Pledged 
Amount]]+Table11TopCharityList[[#This Row],[Dollar Value of 
Volunteer Hours]]</f>
        <v>408065.83999999985</v>
      </c>
    </row>
    <row r="19" spans="1:5" x14ac:dyDescent="0.3">
      <c r="A19" s="1" t="s">
        <v>218</v>
      </c>
      <c r="B19" s="3">
        <v>1367</v>
      </c>
      <c r="C19" s="4">
        <v>0</v>
      </c>
      <c r="D19" s="4">
        <v>383988.38000000006</v>
      </c>
      <c r="E19" s="10">
        <f>Table11TopCharityList[[#This Row],[Pledged 
Amount]]+Table11TopCharityList[[#This Row],[Dollar Value of 
Volunteer Hours]]</f>
        <v>383988.38000000006</v>
      </c>
    </row>
    <row r="20" spans="1:5" ht="16.5" customHeight="1" x14ac:dyDescent="0.3">
      <c r="A20" s="1" t="s">
        <v>219</v>
      </c>
      <c r="B20" s="3">
        <v>1384</v>
      </c>
      <c r="C20" s="4">
        <v>0</v>
      </c>
      <c r="D20" s="4">
        <v>380379.67</v>
      </c>
      <c r="E20" s="10">
        <f>Table11TopCharityList[[#This Row],[Pledged 
Amount]]+Table11TopCharityList[[#This Row],[Dollar Value of 
Volunteer Hours]]</f>
        <v>380379.67</v>
      </c>
    </row>
    <row r="21" spans="1:5" x14ac:dyDescent="0.3">
      <c r="A21" s="1" t="s">
        <v>220</v>
      </c>
      <c r="B21" s="3">
        <v>139</v>
      </c>
      <c r="C21" s="4">
        <v>7940</v>
      </c>
      <c r="D21" s="4">
        <v>371160.92000000004</v>
      </c>
      <c r="E21" s="10">
        <f>Table11TopCharityList[[#This Row],[Pledged 
Amount]]+Table11TopCharityList[[#This Row],[Dollar Value of 
Volunteer Hours]]</f>
        <v>379100.92000000004</v>
      </c>
    </row>
    <row r="22" spans="1:5" x14ac:dyDescent="0.3">
      <c r="A22" s="1" t="s">
        <v>221</v>
      </c>
      <c r="B22" s="3">
        <v>858</v>
      </c>
      <c r="C22" s="4">
        <v>2671.2</v>
      </c>
      <c r="D22" s="4">
        <v>339544.12999999995</v>
      </c>
      <c r="E22" s="10">
        <f>Table11TopCharityList[[#This Row],[Pledged 
Amount]]+Table11TopCharityList[[#This Row],[Dollar Value of 
Volunteer Hours]]</f>
        <v>342215.32999999996</v>
      </c>
    </row>
    <row r="23" spans="1:5" x14ac:dyDescent="0.3">
      <c r="A23" s="1" t="s">
        <v>222</v>
      </c>
      <c r="B23" s="3">
        <v>1096</v>
      </c>
      <c r="C23" s="4">
        <v>0</v>
      </c>
      <c r="D23" s="4">
        <v>335286.79999999976</v>
      </c>
      <c r="E23" s="10">
        <f>Table11TopCharityList[[#This Row],[Pledged 
Amount]]+Table11TopCharityList[[#This Row],[Dollar Value of 
Volunteer Hours]]</f>
        <v>335286.79999999976</v>
      </c>
    </row>
    <row r="24" spans="1:5" x14ac:dyDescent="0.3">
      <c r="A24" s="1" t="s">
        <v>223</v>
      </c>
      <c r="B24" s="3">
        <v>920</v>
      </c>
      <c r="C24" s="4">
        <v>0</v>
      </c>
      <c r="D24" s="4">
        <v>317490.34999999998</v>
      </c>
      <c r="E24" s="10">
        <f>Table11TopCharityList[[#This Row],[Pledged 
Amount]]+Table11TopCharityList[[#This Row],[Dollar Value of 
Volunteer Hours]]</f>
        <v>317490.34999999998</v>
      </c>
    </row>
    <row r="25" spans="1:5" x14ac:dyDescent="0.3">
      <c r="A25" s="1" t="s">
        <v>224</v>
      </c>
      <c r="B25" s="3">
        <v>1023</v>
      </c>
      <c r="C25" s="4">
        <v>15907.64</v>
      </c>
      <c r="D25" s="4">
        <v>307087.40999999992</v>
      </c>
      <c r="E25" s="10">
        <f>Table11TopCharityList[[#This Row],[Pledged 
Amount]]+Table11TopCharityList[[#This Row],[Dollar Value of 
Volunteer Hours]]</f>
        <v>322995.04999999993</v>
      </c>
    </row>
    <row r="26" spans="1:5" x14ac:dyDescent="0.3">
      <c r="A26" s="1" t="s">
        <v>225</v>
      </c>
      <c r="B26" s="3">
        <v>922</v>
      </c>
      <c r="C26" s="4">
        <v>0</v>
      </c>
      <c r="D26" s="4">
        <v>301916.15000000014</v>
      </c>
      <c r="E26" s="10">
        <f>Table11TopCharityList[[#This Row],[Pledged 
Amount]]+Table11TopCharityList[[#This Row],[Dollar Value of 
Volunteer Hours]]</f>
        <v>301916.15000000014</v>
      </c>
    </row>
    <row r="27" spans="1:5" x14ac:dyDescent="0.3">
      <c r="A27" s="1" t="s">
        <v>226</v>
      </c>
      <c r="B27" s="3">
        <v>1037</v>
      </c>
      <c r="C27" s="4">
        <v>0</v>
      </c>
      <c r="D27" s="4">
        <v>262848.59000000008</v>
      </c>
      <c r="E27" s="10">
        <f>Table11TopCharityList[[#This Row],[Pledged 
Amount]]+Table11TopCharityList[[#This Row],[Dollar Value of 
Volunteer Hours]]</f>
        <v>262848.59000000008</v>
      </c>
    </row>
    <row r="28" spans="1:5" x14ac:dyDescent="0.3">
      <c r="A28" s="1" t="s">
        <v>227</v>
      </c>
      <c r="B28" s="3">
        <v>807</v>
      </c>
      <c r="C28" s="4">
        <v>1462.8</v>
      </c>
      <c r="D28" s="4">
        <v>253957.92000000004</v>
      </c>
      <c r="E28" s="10">
        <f>Table11TopCharityList[[#This Row],[Pledged 
Amount]]+Table11TopCharityList[[#This Row],[Dollar Value of 
Volunteer Hours]]</f>
        <v>255420.72000000003</v>
      </c>
    </row>
    <row r="29" spans="1:5" x14ac:dyDescent="0.3">
      <c r="A29" s="1" t="s">
        <v>228</v>
      </c>
      <c r="B29" s="3">
        <v>785</v>
      </c>
      <c r="C29" s="4">
        <v>6507.119999999999</v>
      </c>
      <c r="D29" s="4">
        <v>249945.54000000007</v>
      </c>
      <c r="E29" s="10">
        <f>Table11TopCharityList[[#This Row],[Pledged 
Amount]]+Table11TopCharityList[[#This Row],[Dollar Value of 
Volunteer Hours]]</f>
        <v>256452.66000000006</v>
      </c>
    </row>
    <row r="30" spans="1:5" x14ac:dyDescent="0.3">
      <c r="A30" s="1" t="s">
        <v>229</v>
      </c>
      <c r="B30" s="3">
        <v>696</v>
      </c>
      <c r="C30" s="4">
        <v>0</v>
      </c>
      <c r="D30" s="4">
        <v>247469.01999999993</v>
      </c>
      <c r="E30" s="10">
        <f>Table11TopCharityList[[#This Row],[Pledged 
Amount]]+Table11TopCharityList[[#This Row],[Dollar Value of 
Volunteer Hours]]</f>
        <v>247469.01999999993</v>
      </c>
    </row>
    <row r="31" spans="1:5" x14ac:dyDescent="0.3">
      <c r="A31" s="1" t="s">
        <v>230</v>
      </c>
      <c r="B31" s="3">
        <v>783</v>
      </c>
      <c r="C31" s="4">
        <v>0</v>
      </c>
      <c r="D31" s="4">
        <v>237636.75999999995</v>
      </c>
      <c r="E31" s="10">
        <f>Table11TopCharityList[[#This Row],[Pledged 
Amount]]+Table11TopCharityList[[#This Row],[Dollar Value of 
Volunteer Hours]]</f>
        <v>237636.75999999995</v>
      </c>
    </row>
    <row r="32" spans="1:5" x14ac:dyDescent="0.3">
      <c r="A32" s="1" t="s">
        <v>231</v>
      </c>
      <c r="B32" s="3">
        <v>626</v>
      </c>
      <c r="C32" s="4">
        <v>0</v>
      </c>
      <c r="D32" s="4">
        <v>237389.84</v>
      </c>
      <c r="E32" s="10">
        <f>Table11TopCharityList[[#This Row],[Pledged 
Amount]]+Table11TopCharityList[[#This Row],[Dollar Value of 
Volunteer Hours]]</f>
        <v>237389.84</v>
      </c>
    </row>
    <row r="33" spans="1:5" x14ac:dyDescent="0.3">
      <c r="A33" s="1" t="s">
        <v>232</v>
      </c>
      <c r="B33" s="3">
        <v>755</v>
      </c>
      <c r="C33" s="4">
        <v>0</v>
      </c>
      <c r="D33" s="4">
        <v>237262.03999999989</v>
      </c>
      <c r="E33" s="10">
        <f>Table11TopCharityList[[#This Row],[Pledged 
Amount]]+Table11TopCharityList[[#This Row],[Dollar Value of 
Volunteer Hours]]</f>
        <v>237262.03999999989</v>
      </c>
    </row>
    <row r="34" spans="1:5" x14ac:dyDescent="0.3">
      <c r="A34" s="1" t="s">
        <v>233</v>
      </c>
      <c r="B34" s="3">
        <v>484</v>
      </c>
      <c r="C34" s="4">
        <v>0</v>
      </c>
      <c r="D34" s="4">
        <v>214629.38000000003</v>
      </c>
      <c r="E34" s="10">
        <f>Table11TopCharityList[[#This Row],[Pledged 
Amount]]+Table11TopCharityList[[#This Row],[Dollar Value of 
Volunteer Hours]]</f>
        <v>214629.38000000003</v>
      </c>
    </row>
    <row r="35" spans="1:5" x14ac:dyDescent="0.3">
      <c r="A35" s="1" t="s">
        <v>234</v>
      </c>
      <c r="B35" s="3">
        <v>761</v>
      </c>
      <c r="C35" s="4">
        <v>735</v>
      </c>
      <c r="D35" s="4">
        <v>210336.51000000013</v>
      </c>
      <c r="E35" s="10">
        <f>Table11TopCharityList[[#This Row],[Pledged 
Amount]]+Table11TopCharityList[[#This Row],[Dollar Value of 
Volunteer Hours]]</f>
        <v>211071.51000000013</v>
      </c>
    </row>
    <row r="36" spans="1:5" x14ac:dyDescent="0.3">
      <c r="A36" s="1" t="s">
        <v>235</v>
      </c>
      <c r="B36" s="3">
        <v>771</v>
      </c>
      <c r="C36" s="4">
        <v>0</v>
      </c>
      <c r="D36" s="4">
        <v>208631.81999999995</v>
      </c>
      <c r="E36" s="10">
        <f>Table11TopCharityList[[#This Row],[Pledged 
Amount]]+Table11TopCharityList[[#This Row],[Dollar Value of 
Volunteer Hours]]</f>
        <v>208631.81999999995</v>
      </c>
    </row>
    <row r="37" spans="1:5" x14ac:dyDescent="0.3">
      <c r="A37" s="1" t="s">
        <v>236</v>
      </c>
      <c r="B37" s="3">
        <v>466</v>
      </c>
      <c r="C37" s="4">
        <v>0</v>
      </c>
      <c r="D37" s="4">
        <v>206349.84000000005</v>
      </c>
      <c r="E37" s="10">
        <f>Table11TopCharityList[[#This Row],[Pledged 
Amount]]+Table11TopCharityList[[#This Row],[Dollar Value of 
Volunteer Hours]]</f>
        <v>206349.84000000005</v>
      </c>
    </row>
    <row r="38" spans="1:5" x14ac:dyDescent="0.3">
      <c r="A38" s="1" t="s">
        <v>237</v>
      </c>
      <c r="B38" s="3">
        <v>343</v>
      </c>
      <c r="C38" s="4">
        <v>5247</v>
      </c>
      <c r="D38" s="4">
        <v>205086.08000000002</v>
      </c>
      <c r="E38" s="10">
        <f>Table11TopCharityList[[#This Row],[Pledged 
Amount]]+Table11TopCharityList[[#This Row],[Dollar Value of 
Volunteer Hours]]</f>
        <v>210333.08000000002</v>
      </c>
    </row>
    <row r="39" spans="1:5" x14ac:dyDescent="0.3">
      <c r="A39" s="1" t="s">
        <v>238</v>
      </c>
      <c r="B39" s="3">
        <v>543</v>
      </c>
      <c r="C39" s="4">
        <v>0</v>
      </c>
      <c r="D39" s="4">
        <v>192251.01</v>
      </c>
      <c r="E39" s="10">
        <f>Table11TopCharityList[[#This Row],[Pledged 
Amount]]+Table11TopCharityList[[#This Row],[Dollar Value of 
Volunteer Hours]]</f>
        <v>192251.01</v>
      </c>
    </row>
    <row r="40" spans="1:5" x14ac:dyDescent="0.3">
      <c r="A40" s="1" t="s">
        <v>239</v>
      </c>
      <c r="B40" s="3">
        <v>415</v>
      </c>
      <c r="C40" s="4">
        <v>0</v>
      </c>
      <c r="D40" s="4">
        <v>191946.72999999998</v>
      </c>
      <c r="E40" s="10">
        <f>Table11TopCharityList[[#This Row],[Pledged 
Amount]]+Table11TopCharityList[[#This Row],[Dollar Value of 
Volunteer Hours]]</f>
        <v>191946.72999999998</v>
      </c>
    </row>
    <row r="41" spans="1:5" x14ac:dyDescent="0.3">
      <c r="A41" s="1" t="s">
        <v>198</v>
      </c>
      <c r="B41" s="3">
        <v>459</v>
      </c>
      <c r="C41" s="4">
        <v>0</v>
      </c>
      <c r="D41" s="4">
        <v>191879.29999999993</v>
      </c>
      <c r="E41" s="10">
        <f>Table11TopCharityList[[#This Row],[Pledged 
Amount]]+Table11TopCharityList[[#This Row],[Dollar Value of 
Volunteer Hours]]</f>
        <v>191879.29999999993</v>
      </c>
    </row>
    <row r="42" spans="1:5" x14ac:dyDescent="0.3">
      <c r="A42" s="1" t="s">
        <v>240</v>
      </c>
      <c r="B42" s="3">
        <v>694</v>
      </c>
      <c r="C42" s="4">
        <v>0</v>
      </c>
      <c r="D42" s="4">
        <v>185697.13999999998</v>
      </c>
      <c r="E42" s="10">
        <f>Table11TopCharityList[[#This Row],[Pledged 
Amount]]+Table11TopCharityList[[#This Row],[Dollar Value of 
Volunteer Hours]]</f>
        <v>185697.13999999998</v>
      </c>
    </row>
    <row r="43" spans="1:5" x14ac:dyDescent="0.3">
      <c r="A43" s="1" t="s">
        <v>241</v>
      </c>
      <c r="B43" s="3">
        <v>468</v>
      </c>
      <c r="C43" s="4">
        <v>1577.6</v>
      </c>
      <c r="D43" s="4">
        <v>184567.03999999998</v>
      </c>
      <c r="E43" s="10">
        <f>Table11TopCharityList[[#This Row],[Pledged 
Amount]]+Table11TopCharityList[[#This Row],[Dollar Value of 
Volunteer Hours]]</f>
        <v>186144.63999999998</v>
      </c>
    </row>
    <row r="44" spans="1:5" x14ac:dyDescent="0.3">
      <c r="A44" s="1" t="s">
        <v>242</v>
      </c>
      <c r="B44" s="3">
        <v>343</v>
      </c>
      <c r="C44" s="4">
        <v>0</v>
      </c>
      <c r="D44" s="4">
        <v>183979.07999999996</v>
      </c>
      <c r="E44" s="10">
        <f>Table11TopCharityList[[#This Row],[Pledged 
Amount]]+Table11TopCharityList[[#This Row],[Dollar Value of 
Volunteer Hours]]</f>
        <v>183979.07999999996</v>
      </c>
    </row>
    <row r="45" spans="1:5" x14ac:dyDescent="0.3">
      <c r="A45" s="1" t="s">
        <v>243</v>
      </c>
      <c r="B45" s="3">
        <v>471</v>
      </c>
      <c r="C45" s="4">
        <v>0</v>
      </c>
      <c r="D45" s="4">
        <v>179946.83000000005</v>
      </c>
      <c r="E45" s="10">
        <f>Table11TopCharityList[[#This Row],[Pledged 
Amount]]+Table11TopCharityList[[#This Row],[Dollar Value of 
Volunteer Hours]]</f>
        <v>179946.83000000005</v>
      </c>
    </row>
    <row r="46" spans="1:5" x14ac:dyDescent="0.3">
      <c r="A46" s="1" t="s">
        <v>244</v>
      </c>
      <c r="B46" s="3">
        <v>427</v>
      </c>
      <c r="C46" s="4">
        <v>0</v>
      </c>
      <c r="D46" s="4">
        <v>179110.77999999997</v>
      </c>
      <c r="E46" s="10">
        <f>Table11TopCharityList[[#This Row],[Pledged 
Amount]]+Table11TopCharityList[[#This Row],[Dollar Value of 
Volunteer Hours]]</f>
        <v>179110.77999999997</v>
      </c>
    </row>
    <row r="47" spans="1:5" x14ac:dyDescent="0.3">
      <c r="A47" s="1" t="s">
        <v>245</v>
      </c>
      <c r="B47" s="3">
        <v>504</v>
      </c>
      <c r="C47" s="4">
        <v>0</v>
      </c>
      <c r="D47" s="4">
        <v>175247.52000000002</v>
      </c>
      <c r="E47" s="10">
        <f>Table11TopCharityList[[#This Row],[Pledged 
Amount]]+Table11TopCharityList[[#This Row],[Dollar Value of 
Volunteer Hours]]</f>
        <v>175247.52000000002</v>
      </c>
    </row>
    <row r="48" spans="1:5" x14ac:dyDescent="0.3">
      <c r="A48" s="1" t="s">
        <v>246</v>
      </c>
      <c r="B48" s="3">
        <v>313</v>
      </c>
      <c r="C48" s="4">
        <v>0</v>
      </c>
      <c r="D48" s="4">
        <v>171173.47</v>
      </c>
      <c r="E48" s="10">
        <f>Table11TopCharityList[[#This Row],[Pledged 
Amount]]+Table11TopCharityList[[#This Row],[Dollar Value of 
Volunteer Hours]]</f>
        <v>171173.47</v>
      </c>
    </row>
    <row r="49" spans="1:5" x14ac:dyDescent="0.3">
      <c r="A49" s="1" t="s">
        <v>247</v>
      </c>
      <c r="B49" s="3">
        <v>571</v>
      </c>
      <c r="C49" s="4">
        <v>0</v>
      </c>
      <c r="D49" s="4">
        <v>170206.02000000002</v>
      </c>
      <c r="E49" s="10">
        <f>Table11TopCharityList[[#This Row],[Pledged 
Amount]]+Table11TopCharityList[[#This Row],[Dollar Value of 
Volunteer Hours]]</f>
        <v>170206.02000000002</v>
      </c>
    </row>
    <row r="50" spans="1:5" x14ac:dyDescent="0.3">
      <c r="A50" s="1" t="s">
        <v>248</v>
      </c>
      <c r="B50" s="3">
        <v>467</v>
      </c>
      <c r="C50" s="4">
        <v>0</v>
      </c>
      <c r="D50" s="4">
        <v>160466.44999999998</v>
      </c>
      <c r="E50" s="10">
        <f>Table11TopCharityList[[#This Row],[Pledged 
Amount]]+Table11TopCharityList[[#This Row],[Dollar Value of 
Volunteer Hours]]</f>
        <v>160466.44999999998</v>
      </c>
    </row>
    <row r="51" spans="1:5" x14ac:dyDescent="0.3">
      <c r="A51" s="1" t="s">
        <v>249</v>
      </c>
      <c r="B51" s="3">
        <v>528</v>
      </c>
      <c r="C51" s="4">
        <v>285.39999999999998</v>
      </c>
      <c r="D51" s="4">
        <v>157419.83000000002</v>
      </c>
      <c r="E51" s="10">
        <f>Table11TopCharityList[[#This Row],[Pledged 
Amount]]+Table11TopCharityList[[#This Row],[Dollar Value of 
Volunteer Hours]]</f>
        <v>157705.23000000001</v>
      </c>
    </row>
    <row r="52" spans="1:5" x14ac:dyDescent="0.3">
      <c r="A52" s="1" t="s">
        <v>250</v>
      </c>
      <c r="B52" s="3">
        <v>433</v>
      </c>
      <c r="C52" s="4">
        <v>0</v>
      </c>
      <c r="D52" s="4">
        <v>156754.54999999999</v>
      </c>
      <c r="E52" s="10">
        <f>Table11TopCharityList[[#This Row],[Pledged 
Amount]]+Table11TopCharityList[[#This Row],[Dollar Value of 
Volunteer Hours]]</f>
        <v>156754.54999999999</v>
      </c>
    </row>
    <row r="53" spans="1:5" x14ac:dyDescent="0.3">
      <c r="A53" s="1" t="s">
        <v>251</v>
      </c>
      <c r="B53" s="3">
        <v>567</v>
      </c>
      <c r="C53" s="4">
        <v>0</v>
      </c>
      <c r="D53" s="4">
        <v>153695.80999999994</v>
      </c>
      <c r="E53" s="10">
        <f>Table11TopCharityList[[#This Row],[Pledged 
Amount]]+Table11TopCharityList[[#This Row],[Dollar Value of 
Volunteer Hours]]</f>
        <v>153695.80999999994</v>
      </c>
    </row>
    <row r="54" spans="1:5" x14ac:dyDescent="0.3">
      <c r="A54" s="1" t="s">
        <v>252</v>
      </c>
      <c r="B54" s="3">
        <v>616</v>
      </c>
      <c r="C54" s="4">
        <v>675.05000000000007</v>
      </c>
      <c r="D54" s="4">
        <v>149991.74999999997</v>
      </c>
      <c r="E54" s="10">
        <f>Table11TopCharityList[[#This Row],[Pledged 
Amount]]+Table11TopCharityList[[#This Row],[Dollar Value of 
Volunteer Hours]]</f>
        <v>150666.79999999996</v>
      </c>
    </row>
    <row r="55" spans="1:5" x14ac:dyDescent="0.3">
      <c r="A55" s="1" t="s">
        <v>253</v>
      </c>
      <c r="B55" s="3">
        <v>449</v>
      </c>
      <c r="C55" s="4">
        <v>0</v>
      </c>
      <c r="D55" s="4">
        <v>144831.00000000003</v>
      </c>
      <c r="E55" s="10">
        <f>Table11TopCharityList[[#This Row],[Pledged 
Amount]]+Table11TopCharityList[[#This Row],[Dollar Value of 
Volunteer Hours]]</f>
        <v>144831.00000000003</v>
      </c>
    </row>
    <row r="56" spans="1:5" x14ac:dyDescent="0.3">
      <c r="A56" s="1" t="s">
        <v>254</v>
      </c>
      <c r="B56" s="3">
        <v>350</v>
      </c>
      <c r="C56" s="4">
        <v>4782.68</v>
      </c>
      <c r="D56" s="4">
        <v>139458.04000000004</v>
      </c>
      <c r="E56" s="10">
        <f>Table11TopCharityList[[#This Row],[Pledged 
Amount]]+Table11TopCharityList[[#This Row],[Dollar Value of 
Volunteer Hours]]</f>
        <v>144240.72000000003</v>
      </c>
    </row>
    <row r="57" spans="1:5" x14ac:dyDescent="0.3">
      <c r="A57" s="1" t="s">
        <v>255</v>
      </c>
      <c r="B57" s="3">
        <v>387</v>
      </c>
      <c r="C57" s="4">
        <v>3807</v>
      </c>
      <c r="D57" s="4">
        <v>138260.17000000004</v>
      </c>
      <c r="E57" s="10">
        <f>Table11TopCharityList[[#This Row],[Pledged 
Amount]]+Table11TopCharityList[[#This Row],[Dollar Value of 
Volunteer Hours]]</f>
        <v>142067.17000000004</v>
      </c>
    </row>
    <row r="58" spans="1:5" x14ac:dyDescent="0.3">
      <c r="A58" s="1" t="s">
        <v>256</v>
      </c>
      <c r="B58" s="3">
        <v>356</v>
      </c>
      <c r="C58" s="4">
        <v>5469.5999999999995</v>
      </c>
      <c r="D58" s="4">
        <v>134989.63</v>
      </c>
      <c r="E58" s="10">
        <f>Table11TopCharityList[[#This Row],[Pledged 
Amount]]+Table11TopCharityList[[#This Row],[Dollar Value of 
Volunteer Hours]]</f>
        <v>140459.23000000001</v>
      </c>
    </row>
    <row r="59" spans="1:5" x14ac:dyDescent="0.3">
      <c r="A59" s="1" t="s">
        <v>257</v>
      </c>
      <c r="B59" s="3">
        <v>396</v>
      </c>
      <c r="C59" s="4">
        <v>15200</v>
      </c>
      <c r="D59" s="4">
        <v>133882.01999999999</v>
      </c>
      <c r="E59" s="10">
        <f>Table11TopCharityList[[#This Row],[Pledged 
Amount]]+Table11TopCharityList[[#This Row],[Dollar Value of 
Volunteer Hours]]</f>
        <v>149082.01999999999</v>
      </c>
    </row>
    <row r="60" spans="1:5" x14ac:dyDescent="0.3">
      <c r="A60" s="1" t="s">
        <v>258</v>
      </c>
      <c r="B60" s="3">
        <v>454</v>
      </c>
      <c r="C60" s="4">
        <v>0</v>
      </c>
      <c r="D60" s="4">
        <v>133446.64000000004</v>
      </c>
      <c r="E60" s="10">
        <f>Table11TopCharityList[[#This Row],[Pledged 
Amount]]+Table11TopCharityList[[#This Row],[Dollar Value of 
Volunteer Hours]]</f>
        <v>133446.64000000004</v>
      </c>
    </row>
    <row r="61" spans="1:5" x14ac:dyDescent="0.3">
      <c r="A61" s="1" t="s">
        <v>259</v>
      </c>
      <c r="B61" s="3">
        <v>394</v>
      </c>
      <c r="C61" s="4">
        <v>0</v>
      </c>
      <c r="D61" s="4">
        <v>131446.54000000004</v>
      </c>
      <c r="E61" s="10">
        <f>Table11TopCharityList[[#This Row],[Pledged 
Amount]]+Table11TopCharityList[[#This Row],[Dollar Value of 
Volunteer Hours]]</f>
        <v>131446.54000000004</v>
      </c>
    </row>
    <row r="62" spans="1:5" x14ac:dyDescent="0.3">
      <c r="A62" s="1" t="s">
        <v>260</v>
      </c>
      <c r="B62" s="3">
        <v>336</v>
      </c>
      <c r="C62" s="4">
        <v>2194.2000000000003</v>
      </c>
      <c r="D62" s="4">
        <v>128935.54999999999</v>
      </c>
      <c r="E62" s="10">
        <f>Table11TopCharityList[[#This Row],[Pledged 
Amount]]+Table11TopCharityList[[#This Row],[Dollar Value of 
Volunteer Hours]]</f>
        <v>131129.75</v>
      </c>
    </row>
    <row r="63" spans="1:5" x14ac:dyDescent="0.3">
      <c r="A63" s="1" t="s">
        <v>261</v>
      </c>
      <c r="B63" s="3">
        <v>463</v>
      </c>
      <c r="C63" s="4">
        <v>0</v>
      </c>
      <c r="D63" s="4">
        <v>128258.73000000001</v>
      </c>
      <c r="E63" s="10">
        <f>Table11TopCharityList[[#This Row],[Pledged 
Amount]]+Table11TopCharityList[[#This Row],[Dollar Value of 
Volunteer Hours]]</f>
        <v>128258.73000000001</v>
      </c>
    </row>
    <row r="64" spans="1:5" x14ac:dyDescent="0.3">
      <c r="A64" s="1" t="s">
        <v>262</v>
      </c>
      <c r="B64" s="3">
        <v>380</v>
      </c>
      <c r="C64" s="4">
        <v>3439.6400000000003</v>
      </c>
      <c r="D64" s="4">
        <v>128074.23000000003</v>
      </c>
      <c r="E64" s="10">
        <f>Table11TopCharityList[[#This Row],[Pledged 
Amount]]+Table11TopCharityList[[#This Row],[Dollar Value of 
Volunteer Hours]]</f>
        <v>131513.87000000002</v>
      </c>
    </row>
    <row r="65" spans="1:5" x14ac:dyDescent="0.3">
      <c r="A65" s="1" t="s">
        <v>263</v>
      </c>
      <c r="B65" s="3">
        <v>519</v>
      </c>
      <c r="C65" s="4">
        <v>0</v>
      </c>
      <c r="D65" s="4">
        <v>127675.95999999998</v>
      </c>
      <c r="E65" s="10">
        <f>Table11TopCharityList[[#This Row],[Pledged 
Amount]]+Table11TopCharityList[[#This Row],[Dollar Value of 
Volunteer Hours]]</f>
        <v>127675.95999999998</v>
      </c>
    </row>
    <row r="66" spans="1:5" x14ac:dyDescent="0.3">
      <c r="A66" s="1" t="s">
        <v>264</v>
      </c>
      <c r="B66" s="3">
        <v>331</v>
      </c>
      <c r="C66" s="4">
        <v>0</v>
      </c>
      <c r="D66" s="4">
        <v>127591.24000000002</v>
      </c>
      <c r="E66" s="10">
        <f>Table11TopCharityList[[#This Row],[Pledged 
Amount]]+Table11TopCharityList[[#This Row],[Dollar Value of 
Volunteer Hours]]</f>
        <v>127591.24000000002</v>
      </c>
    </row>
    <row r="67" spans="1:5" x14ac:dyDescent="0.3">
      <c r="A67" s="1" t="s">
        <v>265</v>
      </c>
      <c r="B67" s="3">
        <v>331</v>
      </c>
      <c r="C67" s="4">
        <v>0</v>
      </c>
      <c r="D67" s="4">
        <v>125589.71000000002</v>
      </c>
      <c r="E67" s="10">
        <f>Table11TopCharityList[[#This Row],[Pledged 
Amount]]+Table11TopCharityList[[#This Row],[Dollar Value of 
Volunteer Hours]]</f>
        <v>125589.71000000002</v>
      </c>
    </row>
    <row r="68" spans="1:5" x14ac:dyDescent="0.3">
      <c r="A68" s="1" t="s">
        <v>266</v>
      </c>
      <c r="B68" s="3">
        <v>552</v>
      </c>
      <c r="C68" s="4">
        <v>0</v>
      </c>
      <c r="D68" s="4">
        <v>124938.04999999999</v>
      </c>
      <c r="E68" s="10">
        <f>Table11TopCharityList[[#This Row],[Pledged 
Amount]]+Table11TopCharityList[[#This Row],[Dollar Value of 
Volunteer Hours]]</f>
        <v>124938.04999999999</v>
      </c>
    </row>
    <row r="69" spans="1:5" x14ac:dyDescent="0.3">
      <c r="A69" s="1" t="s">
        <v>267</v>
      </c>
      <c r="B69" s="3">
        <v>361</v>
      </c>
      <c r="C69" s="4">
        <v>0</v>
      </c>
      <c r="D69" s="4">
        <v>124855.62</v>
      </c>
      <c r="E69" s="10">
        <f>Table11TopCharityList[[#This Row],[Pledged 
Amount]]+Table11TopCharityList[[#This Row],[Dollar Value of 
Volunteer Hours]]</f>
        <v>124855.62</v>
      </c>
    </row>
    <row r="70" spans="1:5" x14ac:dyDescent="0.3">
      <c r="A70" s="1" t="s">
        <v>268</v>
      </c>
      <c r="B70" s="3">
        <v>324</v>
      </c>
      <c r="C70" s="4">
        <v>0</v>
      </c>
      <c r="D70" s="4">
        <v>123456.29</v>
      </c>
      <c r="E70" s="10">
        <f>Table11TopCharityList[[#This Row],[Pledged 
Amount]]+Table11TopCharityList[[#This Row],[Dollar Value of 
Volunteer Hours]]</f>
        <v>123456.29</v>
      </c>
    </row>
    <row r="71" spans="1:5" x14ac:dyDescent="0.3">
      <c r="A71" s="1" t="s">
        <v>269</v>
      </c>
      <c r="B71" s="3">
        <v>270</v>
      </c>
      <c r="C71" s="4">
        <v>1647.2499999999998</v>
      </c>
      <c r="D71" s="4">
        <v>123318.02</v>
      </c>
      <c r="E71" s="10">
        <f>Table11TopCharityList[[#This Row],[Pledged 
Amount]]+Table11TopCharityList[[#This Row],[Dollar Value of 
Volunteer Hours]]</f>
        <v>124965.27</v>
      </c>
    </row>
    <row r="72" spans="1:5" x14ac:dyDescent="0.3">
      <c r="A72" s="1" t="s">
        <v>270</v>
      </c>
      <c r="B72" s="3">
        <v>288</v>
      </c>
      <c r="C72" s="4">
        <v>381.6</v>
      </c>
      <c r="D72" s="4">
        <v>120000.34999999999</v>
      </c>
      <c r="E72" s="10">
        <f>Table11TopCharityList[[#This Row],[Pledged 
Amount]]+Table11TopCharityList[[#This Row],[Dollar Value of 
Volunteer Hours]]</f>
        <v>120381.95</v>
      </c>
    </row>
    <row r="73" spans="1:5" x14ac:dyDescent="0.3">
      <c r="A73" s="1" t="s">
        <v>271</v>
      </c>
      <c r="B73" s="3">
        <v>272</v>
      </c>
      <c r="C73" s="4">
        <v>210</v>
      </c>
      <c r="D73" s="4">
        <v>119417.93000000004</v>
      </c>
      <c r="E73" s="10">
        <f>Table11TopCharityList[[#This Row],[Pledged 
Amount]]+Table11TopCharityList[[#This Row],[Dollar Value of 
Volunteer Hours]]</f>
        <v>119627.93000000004</v>
      </c>
    </row>
    <row r="74" spans="1:5" x14ac:dyDescent="0.3">
      <c r="A74" s="1" t="s">
        <v>272</v>
      </c>
      <c r="B74" s="3">
        <v>356</v>
      </c>
      <c r="C74" s="4">
        <v>0</v>
      </c>
      <c r="D74" s="4">
        <v>116204.79999999999</v>
      </c>
      <c r="E74" s="10">
        <f>Table11TopCharityList[[#This Row],[Pledged 
Amount]]+Table11TopCharityList[[#This Row],[Dollar Value of 
Volunteer Hours]]</f>
        <v>116204.79999999999</v>
      </c>
    </row>
    <row r="75" spans="1:5" x14ac:dyDescent="0.3">
      <c r="A75" s="1" t="s">
        <v>273</v>
      </c>
      <c r="B75" s="3">
        <v>376</v>
      </c>
      <c r="C75" s="4">
        <v>0</v>
      </c>
      <c r="D75" s="4">
        <v>113312.51999999997</v>
      </c>
      <c r="E75" s="10">
        <f>Table11TopCharityList[[#This Row],[Pledged 
Amount]]+Table11TopCharityList[[#This Row],[Dollar Value of 
Volunteer Hours]]</f>
        <v>113312.51999999997</v>
      </c>
    </row>
    <row r="76" spans="1:5" x14ac:dyDescent="0.3">
      <c r="A76" s="1" t="s">
        <v>274</v>
      </c>
      <c r="B76" s="3">
        <v>327</v>
      </c>
      <c r="C76" s="4">
        <v>3367.72</v>
      </c>
      <c r="D76" s="4">
        <v>112680.16</v>
      </c>
      <c r="E76" s="10">
        <f>Table11TopCharityList[[#This Row],[Pledged 
Amount]]+Table11TopCharityList[[#This Row],[Dollar Value of 
Volunteer Hours]]</f>
        <v>116047.88</v>
      </c>
    </row>
    <row r="77" spans="1:5" x14ac:dyDescent="0.3">
      <c r="A77" s="1" t="s">
        <v>275</v>
      </c>
      <c r="B77" s="3">
        <v>250</v>
      </c>
      <c r="C77" s="4">
        <v>3021</v>
      </c>
      <c r="D77" s="4">
        <v>111986.05000000002</v>
      </c>
      <c r="E77" s="10">
        <f>Table11TopCharityList[[#This Row],[Pledged 
Amount]]+Table11TopCharityList[[#This Row],[Dollar Value of 
Volunteer Hours]]</f>
        <v>115007.05000000002</v>
      </c>
    </row>
    <row r="78" spans="1:5" x14ac:dyDescent="0.3">
      <c r="A78" s="1" t="s">
        <v>276</v>
      </c>
      <c r="B78" s="3">
        <v>464</v>
      </c>
      <c r="C78" s="4">
        <v>0</v>
      </c>
      <c r="D78" s="4">
        <v>111570.18999999996</v>
      </c>
      <c r="E78" s="10">
        <f>Table11TopCharityList[[#This Row],[Pledged 
Amount]]+Table11TopCharityList[[#This Row],[Dollar Value of 
Volunteer Hours]]</f>
        <v>111570.18999999996</v>
      </c>
    </row>
    <row r="79" spans="1:5" x14ac:dyDescent="0.3">
      <c r="A79" s="1" t="s">
        <v>199</v>
      </c>
      <c r="B79" s="3">
        <v>410</v>
      </c>
      <c r="C79" s="4">
        <v>0</v>
      </c>
      <c r="D79" s="4">
        <v>110447.75000000004</v>
      </c>
      <c r="E79" s="10">
        <f>Table11TopCharityList[[#This Row],[Pledged 
Amount]]+Table11TopCharityList[[#This Row],[Dollar Value of 
Volunteer Hours]]</f>
        <v>110447.75000000004</v>
      </c>
    </row>
    <row r="80" spans="1:5" x14ac:dyDescent="0.3">
      <c r="A80" s="1" t="s">
        <v>277</v>
      </c>
      <c r="B80" s="3">
        <v>291</v>
      </c>
      <c r="C80" s="4">
        <v>0</v>
      </c>
      <c r="D80" s="4">
        <v>110230.88</v>
      </c>
      <c r="E80" s="10">
        <f>Table11TopCharityList[[#This Row],[Pledged 
Amount]]+Table11TopCharityList[[#This Row],[Dollar Value of 
Volunteer Hours]]</f>
        <v>110230.88</v>
      </c>
    </row>
    <row r="81" spans="1:5" x14ac:dyDescent="0.3">
      <c r="A81" s="1" t="s">
        <v>278</v>
      </c>
      <c r="B81" s="3">
        <v>335</v>
      </c>
      <c r="C81" s="4">
        <v>2500</v>
      </c>
      <c r="D81" s="4">
        <v>109414.31</v>
      </c>
      <c r="E81" s="10">
        <f>Table11TopCharityList[[#This Row],[Pledged 
Amount]]+Table11TopCharityList[[#This Row],[Dollar Value of 
Volunteer Hours]]</f>
        <v>111914.31</v>
      </c>
    </row>
    <row r="82" spans="1:5" x14ac:dyDescent="0.3">
      <c r="A82" s="1" t="s">
        <v>279</v>
      </c>
      <c r="B82" s="3">
        <v>159</v>
      </c>
      <c r="C82" s="4">
        <v>0</v>
      </c>
      <c r="D82" s="4">
        <v>109372.47</v>
      </c>
      <c r="E82" s="10">
        <f>Table11TopCharityList[[#This Row],[Pledged 
Amount]]+Table11TopCharityList[[#This Row],[Dollar Value of 
Volunteer Hours]]</f>
        <v>109372.47</v>
      </c>
    </row>
    <row r="83" spans="1:5" x14ac:dyDescent="0.3">
      <c r="A83" s="1" t="s">
        <v>280</v>
      </c>
      <c r="B83" s="3">
        <v>318</v>
      </c>
      <c r="C83" s="4">
        <v>0</v>
      </c>
      <c r="D83" s="4">
        <v>109215.84000000003</v>
      </c>
      <c r="E83" s="10">
        <f>Table11TopCharityList[[#This Row],[Pledged 
Amount]]+Table11TopCharityList[[#This Row],[Dollar Value of 
Volunteer Hours]]</f>
        <v>109215.84000000003</v>
      </c>
    </row>
    <row r="84" spans="1:5" x14ac:dyDescent="0.3">
      <c r="A84" s="1" t="s">
        <v>281</v>
      </c>
      <c r="B84" s="3">
        <v>211</v>
      </c>
      <c r="C84" s="4">
        <v>3901.0200000000004</v>
      </c>
      <c r="D84" s="4">
        <v>106618.83</v>
      </c>
      <c r="E84" s="10">
        <f>Table11TopCharityList[[#This Row],[Pledged 
Amount]]+Table11TopCharityList[[#This Row],[Dollar Value of 
Volunteer Hours]]</f>
        <v>110519.85</v>
      </c>
    </row>
    <row r="85" spans="1:5" x14ac:dyDescent="0.3">
      <c r="A85" s="1" t="s">
        <v>282</v>
      </c>
      <c r="B85" s="3">
        <v>199</v>
      </c>
      <c r="C85" s="4">
        <v>0</v>
      </c>
      <c r="D85" s="4">
        <v>105928.85</v>
      </c>
      <c r="E85" s="10">
        <f>Table11TopCharityList[[#This Row],[Pledged 
Amount]]+Table11TopCharityList[[#This Row],[Dollar Value of 
Volunteer Hours]]</f>
        <v>105928.85</v>
      </c>
    </row>
    <row r="86" spans="1:5" x14ac:dyDescent="0.3">
      <c r="A86" s="1" t="s">
        <v>283</v>
      </c>
      <c r="B86" s="3">
        <v>281</v>
      </c>
      <c r="C86" s="4">
        <v>0</v>
      </c>
      <c r="D86" s="4">
        <v>103761.67999999998</v>
      </c>
      <c r="E86" s="10">
        <f>Table11TopCharityList[[#This Row],[Pledged 
Amount]]+Table11TopCharityList[[#This Row],[Dollar Value of 
Volunteer Hours]]</f>
        <v>103761.67999999998</v>
      </c>
    </row>
    <row r="87" spans="1:5" x14ac:dyDescent="0.3">
      <c r="A87" s="1" t="s">
        <v>284</v>
      </c>
      <c r="B87" s="3">
        <v>457</v>
      </c>
      <c r="C87" s="4">
        <v>0</v>
      </c>
      <c r="D87" s="4">
        <v>102729.37</v>
      </c>
      <c r="E87" s="10">
        <f>Table11TopCharityList[[#This Row],[Pledged 
Amount]]+Table11TopCharityList[[#This Row],[Dollar Value of 
Volunteer Hours]]</f>
        <v>102729.37</v>
      </c>
    </row>
    <row r="88" spans="1:5" x14ac:dyDescent="0.3">
      <c r="A88" s="1" t="s">
        <v>285</v>
      </c>
      <c r="B88" s="3">
        <v>334</v>
      </c>
      <c r="C88" s="4">
        <v>0</v>
      </c>
      <c r="D88" s="4">
        <v>101898.30000000002</v>
      </c>
      <c r="E88" s="10">
        <f>Table11TopCharityList[[#This Row],[Pledged 
Amount]]+Table11TopCharityList[[#This Row],[Dollar Value of 
Volunteer Hours]]</f>
        <v>101898.30000000002</v>
      </c>
    </row>
    <row r="89" spans="1:5" x14ac:dyDescent="0.3">
      <c r="A89" s="1" t="s">
        <v>286</v>
      </c>
      <c r="B89" s="3">
        <v>416</v>
      </c>
      <c r="C89" s="4">
        <v>6837</v>
      </c>
      <c r="D89" s="4">
        <v>101397.04000000001</v>
      </c>
      <c r="E89" s="10">
        <f>Table11TopCharityList[[#This Row],[Pledged 
Amount]]+Table11TopCharityList[[#This Row],[Dollar Value of 
Volunteer Hours]]</f>
        <v>108234.04000000001</v>
      </c>
    </row>
    <row r="90" spans="1:5" x14ac:dyDescent="0.3">
      <c r="A90" s="1" t="s">
        <v>361</v>
      </c>
      <c r="B90" s="3">
        <v>341</v>
      </c>
      <c r="C90" s="4">
        <v>0</v>
      </c>
      <c r="D90" s="4">
        <v>100763.15000000001</v>
      </c>
      <c r="E90" s="10">
        <f>Table11TopCharityList[[#This Row],[Pledged 
Amount]]+Table11TopCharityList[[#This Row],[Dollar Value of 
Volunteer Hours]]</f>
        <v>100763.15000000001</v>
      </c>
    </row>
    <row r="91" spans="1:5" x14ac:dyDescent="0.3">
      <c r="A91" s="1" t="s">
        <v>287</v>
      </c>
      <c r="B91" s="3">
        <v>209</v>
      </c>
      <c r="C91" s="4">
        <v>0</v>
      </c>
      <c r="D91" s="4">
        <v>100580.83</v>
      </c>
      <c r="E91" s="10">
        <f>Table11TopCharityList[[#This Row],[Pledged 
Amount]]+Table11TopCharityList[[#This Row],[Dollar Value of 
Volunteer Hours]]</f>
        <v>100580.83</v>
      </c>
    </row>
    <row r="92" spans="1:5" x14ac:dyDescent="0.3">
      <c r="A92" s="1" t="s">
        <v>288</v>
      </c>
      <c r="B92" s="3">
        <v>348</v>
      </c>
      <c r="C92" s="4">
        <v>0</v>
      </c>
      <c r="D92" s="4">
        <v>99747.42</v>
      </c>
      <c r="E92" s="10">
        <f>Table11TopCharityList[[#This Row],[Pledged 
Amount]]+Table11TopCharityList[[#This Row],[Dollar Value of 
Volunteer Hours]]</f>
        <v>99747.42</v>
      </c>
    </row>
    <row r="93" spans="1:5" x14ac:dyDescent="0.3">
      <c r="A93" s="1" t="s">
        <v>289</v>
      </c>
      <c r="B93" s="3">
        <v>294</v>
      </c>
      <c r="C93" s="4">
        <v>0</v>
      </c>
      <c r="D93" s="4">
        <v>99000.27</v>
      </c>
      <c r="E93" s="10">
        <f>Table11TopCharityList[[#This Row],[Pledged 
Amount]]+Table11TopCharityList[[#This Row],[Dollar Value of 
Volunteer Hours]]</f>
        <v>99000.27</v>
      </c>
    </row>
    <row r="94" spans="1:5" x14ac:dyDescent="0.3">
      <c r="A94" s="1" t="s">
        <v>290</v>
      </c>
      <c r="B94" s="3">
        <v>448</v>
      </c>
      <c r="C94" s="4">
        <v>0</v>
      </c>
      <c r="D94" s="4">
        <v>98796.68</v>
      </c>
      <c r="E94" s="10">
        <f>Table11TopCharityList[[#This Row],[Pledged 
Amount]]+Table11TopCharityList[[#This Row],[Dollar Value of 
Volunteer Hours]]</f>
        <v>98796.68</v>
      </c>
    </row>
    <row r="95" spans="1:5" x14ac:dyDescent="0.3">
      <c r="A95" s="1" t="s">
        <v>291</v>
      </c>
      <c r="B95" s="3">
        <v>182</v>
      </c>
      <c r="C95" s="4">
        <v>4986.17</v>
      </c>
      <c r="D95" s="4">
        <v>98521.95</v>
      </c>
      <c r="E95" s="10">
        <f>Table11TopCharityList[[#This Row],[Pledged 
Amount]]+Table11TopCharityList[[#This Row],[Dollar Value of 
Volunteer Hours]]</f>
        <v>103508.12</v>
      </c>
    </row>
    <row r="96" spans="1:5" x14ac:dyDescent="0.3">
      <c r="A96" s="1" t="s">
        <v>292</v>
      </c>
      <c r="B96" s="3">
        <v>402</v>
      </c>
      <c r="C96" s="4">
        <v>4492.5</v>
      </c>
      <c r="D96" s="4">
        <v>98437.900000000023</v>
      </c>
      <c r="E96" s="10">
        <f>Table11TopCharityList[[#This Row],[Pledged 
Amount]]+Table11TopCharityList[[#This Row],[Dollar Value of 
Volunteer Hours]]</f>
        <v>102930.40000000002</v>
      </c>
    </row>
    <row r="97" spans="1:5" x14ac:dyDescent="0.3">
      <c r="A97" s="1" t="s">
        <v>293</v>
      </c>
      <c r="B97" s="3">
        <v>354</v>
      </c>
      <c r="C97" s="4">
        <v>283166.3</v>
      </c>
      <c r="D97" s="4">
        <v>98429.11</v>
      </c>
      <c r="E97" s="10">
        <f>Table11TopCharityList[[#This Row],[Pledged 
Amount]]+Table11TopCharityList[[#This Row],[Dollar Value of 
Volunteer Hours]]</f>
        <v>381595.41</v>
      </c>
    </row>
    <row r="98" spans="1:5" x14ac:dyDescent="0.3">
      <c r="A98" s="1" t="s">
        <v>294</v>
      </c>
      <c r="B98" s="3">
        <v>228</v>
      </c>
      <c r="C98" s="4">
        <v>2441.2800000000002</v>
      </c>
      <c r="D98" s="4">
        <v>98155.02</v>
      </c>
      <c r="E98" s="10">
        <f>Table11TopCharityList[[#This Row],[Pledged 
Amount]]+Table11TopCharityList[[#This Row],[Dollar Value of 
Volunteer Hours]]</f>
        <v>100596.3</v>
      </c>
    </row>
    <row r="99" spans="1:5" x14ac:dyDescent="0.3">
      <c r="A99" s="1" t="s">
        <v>295</v>
      </c>
      <c r="B99" s="3">
        <v>216</v>
      </c>
      <c r="C99" s="4">
        <v>3234</v>
      </c>
      <c r="D99" s="4">
        <v>97548.489999999976</v>
      </c>
      <c r="E99" s="10">
        <f>Table11TopCharityList[[#This Row],[Pledged 
Amount]]+Table11TopCharityList[[#This Row],[Dollar Value of 
Volunteer Hours]]</f>
        <v>100782.48999999998</v>
      </c>
    </row>
    <row r="100" spans="1:5" x14ac:dyDescent="0.3">
      <c r="A100" s="1" t="s">
        <v>296</v>
      </c>
      <c r="B100" s="3">
        <v>232</v>
      </c>
      <c r="C100" s="4">
        <v>8262</v>
      </c>
      <c r="D100" s="4">
        <v>97512.809999999983</v>
      </c>
      <c r="E100" s="10">
        <f>Table11TopCharityList[[#This Row],[Pledged 
Amount]]+Table11TopCharityList[[#This Row],[Dollar Value of 
Volunteer Hours]]</f>
        <v>105774.80999999998</v>
      </c>
    </row>
    <row r="101" spans="1:5" x14ac:dyDescent="0.3">
      <c r="A101" s="1" t="s">
        <v>297</v>
      </c>
      <c r="B101" s="3">
        <v>426</v>
      </c>
      <c r="C101" s="4">
        <v>0</v>
      </c>
      <c r="D101" s="4">
        <v>96924.03</v>
      </c>
      <c r="E101" s="10">
        <f>Table11TopCharityList[[#This Row],[Pledged 
Amount]]+Table11TopCharityList[[#This Row],[Dollar Value of 
Volunteer Hours]]</f>
        <v>96924.03</v>
      </c>
    </row>
    <row r="102" spans="1:5" x14ac:dyDescent="0.3">
      <c r="A102" s="1" t="s">
        <v>298</v>
      </c>
      <c r="B102" s="3">
        <v>343</v>
      </c>
      <c r="C102" s="4">
        <v>0</v>
      </c>
      <c r="D102" s="4">
        <v>96370.640000000014</v>
      </c>
      <c r="E102" s="10">
        <f>Table11TopCharityList[[#This Row],[Pledged 
Amount]]+Table11TopCharityList[[#This Row],[Dollar Value of 
Volunteer Hours]]</f>
        <v>96370.640000000014</v>
      </c>
    </row>
    <row r="103" spans="1:5" x14ac:dyDescent="0.3">
      <c r="A103" s="1" t="s">
        <v>299</v>
      </c>
      <c r="B103" s="3">
        <v>326</v>
      </c>
      <c r="C103" s="4">
        <v>0</v>
      </c>
      <c r="D103" s="4">
        <v>96278.15</v>
      </c>
      <c r="E103" s="10">
        <f>Table11TopCharityList[[#This Row],[Pledged 
Amount]]+Table11TopCharityList[[#This Row],[Dollar Value of 
Volunteer Hours]]</f>
        <v>96278.15</v>
      </c>
    </row>
    <row r="104" spans="1:5" x14ac:dyDescent="0.3">
      <c r="A104" s="1" t="s">
        <v>300</v>
      </c>
      <c r="B104" s="3">
        <v>236</v>
      </c>
      <c r="C104" s="4">
        <v>0</v>
      </c>
      <c r="D104" s="4">
        <v>93684.62000000001</v>
      </c>
      <c r="E104" s="10">
        <f>Table11TopCharityList[[#This Row],[Pledged 
Amount]]+Table11TopCharityList[[#This Row],[Dollar Value of 
Volunteer Hours]]</f>
        <v>93684.62000000001</v>
      </c>
    </row>
    <row r="105" spans="1:5" x14ac:dyDescent="0.3">
      <c r="A105" s="1" t="s">
        <v>301</v>
      </c>
      <c r="B105" s="3">
        <v>289</v>
      </c>
      <c r="C105" s="4">
        <v>0</v>
      </c>
      <c r="D105" s="4">
        <v>92476.379999999976</v>
      </c>
      <c r="E105" s="10">
        <f>Table11TopCharityList[[#This Row],[Pledged 
Amount]]+Table11TopCharityList[[#This Row],[Dollar Value of 
Volunteer Hours]]</f>
        <v>92476.379999999976</v>
      </c>
    </row>
    <row r="106" spans="1:5" x14ac:dyDescent="0.3">
      <c r="A106" s="1" t="s">
        <v>302</v>
      </c>
      <c r="B106" s="3">
        <v>249</v>
      </c>
      <c r="C106" s="4">
        <v>2720</v>
      </c>
      <c r="D106" s="4">
        <v>92242.95</v>
      </c>
      <c r="E106" s="10">
        <f>Table11TopCharityList[[#This Row],[Pledged 
Amount]]+Table11TopCharityList[[#This Row],[Dollar Value of 
Volunteer Hours]]</f>
        <v>94962.95</v>
      </c>
    </row>
    <row r="107" spans="1:5" x14ac:dyDescent="0.3">
      <c r="A107" s="1" t="s">
        <v>303</v>
      </c>
      <c r="B107" s="3">
        <v>282</v>
      </c>
      <c r="C107" s="4">
        <v>0</v>
      </c>
      <c r="D107" s="4">
        <v>91591.099999999991</v>
      </c>
      <c r="E107" s="10">
        <f>Table11TopCharityList[[#This Row],[Pledged 
Amount]]+Table11TopCharityList[[#This Row],[Dollar Value of 
Volunteer Hours]]</f>
        <v>91591.099999999991</v>
      </c>
    </row>
    <row r="108" spans="1:5" x14ac:dyDescent="0.3">
      <c r="A108" s="1" t="s">
        <v>200</v>
      </c>
      <c r="B108" s="3">
        <v>279</v>
      </c>
      <c r="C108" s="4">
        <v>0</v>
      </c>
      <c r="D108" s="4">
        <v>91535.62999999999</v>
      </c>
      <c r="E108" s="10">
        <f>Table11TopCharityList[[#This Row],[Pledged 
Amount]]+Table11TopCharityList[[#This Row],[Dollar Value of 
Volunteer Hours]]</f>
        <v>91535.62999999999</v>
      </c>
    </row>
    <row r="109" spans="1:5" x14ac:dyDescent="0.3">
      <c r="A109" s="1" t="s">
        <v>304</v>
      </c>
      <c r="B109" s="3">
        <v>197</v>
      </c>
      <c r="C109" s="4">
        <v>0</v>
      </c>
      <c r="D109" s="4">
        <v>91033.069999999978</v>
      </c>
      <c r="E109" s="10">
        <f>Table11TopCharityList[[#This Row],[Pledged 
Amount]]+Table11TopCharityList[[#This Row],[Dollar Value of 
Volunteer Hours]]</f>
        <v>91033.069999999978</v>
      </c>
    </row>
    <row r="110" spans="1:5" x14ac:dyDescent="0.3">
      <c r="A110" s="1" t="s">
        <v>305</v>
      </c>
      <c r="B110" s="3">
        <v>159</v>
      </c>
      <c r="C110" s="4">
        <v>203.44</v>
      </c>
      <c r="D110" s="4">
        <v>90733.27</v>
      </c>
      <c r="E110" s="10">
        <f>Table11TopCharityList[[#This Row],[Pledged 
Amount]]+Table11TopCharityList[[#This Row],[Dollar Value of 
Volunteer Hours]]</f>
        <v>90936.71</v>
      </c>
    </row>
    <row r="111" spans="1:5" x14ac:dyDescent="0.3">
      <c r="A111" s="1" t="s">
        <v>306</v>
      </c>
      <c r="B111" s="3">
        <v>94</v>
      </c>
      <c r="C111" s="4">
        <v>0</v>
      </c>
      <c r="D111" s="4">
        <v>90546.409999999989</v>
      </c>
      <c r="E111" s="10">
        <f>Table11TopCharityList[[#This Row],[Pledged 
Amount]]+Table11TopCharityList[[#This Row],[Dollar Value of 
Volunteer Hours]]</f>
        <v>90546.409999999989</v>
      </c>
    </row>
    <row r="112" spans="1:5" x14ac:dyDescent="0.3">
      <c r="A112" s="1" t="s">
        <v>307</v>
      </c>
      <c r="B112" s="3">
        <v>267</v>
      </c>
      <c r="C112" s="4">
        <v>0</v>
      </c>
      <c r="D112" s="4">
        <v>90164.030000000013</v>
      </c>
      <c r="E112" s="10">
        <f>Table11TopCharityList[[#This Row],[Pledged 
Amount]]+Table11TopCharityList[[#This Row],[Dollar Value of 
Volunteer Hours]]</f>
        <v>90164.030000000013</v>
      </c>
    </row>
    <row r="114" spans="1:1" x14ac:dyDescent="0.3">
      <c r="A114" s="26" t="s">
        <v>366</v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680E-4D67-4D63-AC32-CCA7CE5E07D5}">
  <dimension ref="A1:I4"/>
  <sheetViews>
    <sheetView workbookViewId="0">
      <selection activeCell="C3" sqref="C3"/>
    </sheetView>
  </sheetViews>
  <sheetFormatPr defaultColWidth="8.77734375" defaultRowHeight="15.6" x14ac:dyDescent="0.3"/>
  <cols>
    <col min="1" max="1" width="34.21875" style="8" customWidth="1"/>
    <col min="2" max="2" width="15" style="8" bestFit="1" customWidth="1"/>
    <col min="3" max="3" width="10.5546875" style="8" bestFit="1" customWidth="1"/>
    <col min="4" max="4" width="15.21875" style="8" bestFit="1" customWidth="1"/>
    <col min="5" max="5" width="16.21875" style="8" bestFit="1" customWidth="1"/>
    <col min="6" max="6" width="17.21875" style="8" bestFit="1" customWidth="1"/>
    <col min="7" max="7" width="15.5546875" style="8" bestFit="1" customWidth="1"/>
    <col min="8" max="8" width="11.77734375" style="8" bestFit="1" customWidth="1"/>
    <col min="9" max="9" width="15.5546875" style="8" bestFit="1" customWidth="1"/>
    <col min="10" max="16384" width="8.77734375" style="8"/>
  </cols>
  <sheetData>
    <row r="1" spans="1:9" s="9" customFormat="1" ht="31.2" x14ac:dyDescent="0.3">
      <c r="A1" s="9" t="s">
        <v>9</v>
      </c>
      <c r="B1" s="9" t="s">
        <v>10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339</v>
      </c>
      <c r="H1" s="9" t="s">
        <v>340</v>
      </c>
      <c r="I1" s="9" t="s">
        <v>341</v>
      </c>
    </row>
    <row r="2" spans="1:9" x14ac:dyDescent="0.3">
      <c r="A2" s="8" t="s">
        <v>11</v>
      </c>
      <c r="B2" s="29">
        <v>2066938.5100000012</v>
      </c>
      <c r="C2" s="28">
        <v>1560</v>
      </c>
      <c r="D2" s="28">
        <v>1510</v>
      </c>
      <c r="E2" s="28">
        <v>30</v>
      </c>
      <c r="F2" s="28">
        <v>23</v>
      </c>
      <c r="G2" s="5">
        <v>1955657.530000001</v>
      </c>
      <c r="H2" s="5">
        <f>B2-G2-I2</f>
        <v>91101.440000000206</v>
      </c>
      <c r="I2" s="5">
        <v>20179.54</v>
      </c>
    </row>
    <row r="3" spans="1:9" x14ac:dyDescent="0.3">
      <c r="A3" s="8" t="s">
        <v>12</v>
      </c>
      <c r="B3" s="28">
        <v>81050</v>
      </c>
      <c r="C3" s="28">
        <v>81050</v>
      </c>
      <c r="D3" s="28">
        <v>78819</v>
      </c>
      <c r="E3" s="28">
        <v>1422</v>
      </c>
      <c r="F3" s="28">
        <v>809</v>
      </c>
      <c r="G3" s="5"/>
      <c r="H3" s="5"/>
      <c r="I3" s="5"/>
    </row>
    <row r="4" spans="1:9" x14ac:dyDescent="0.3">
      <c r="A4" s="8" t="s">
        <v>13</v>
      </c>
      <c r="B4" s="28">
        <v>2307</v>
      </c>
      <c r="C4" s="28">
        <v>950</v>
      </c>
      <c r="D4" s="28">
        <v>950</v>
      </c>
      <c r="E4" s="28">
        <v>0</v>
      </c>
      <c r="F4" s="28">
        <v>0</v>
      </c>
      <c r="G4" s="5">
        <v>59498.609999999993</v>
      </c>
      <c r="H4" s="5"/>
      <c r="I4" s="5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00E0-C533-400C-A344-6FAF575F53C7}">
  <dimension ref="A1:K6"/>
  <sheetViews>
    <sheetView workbookViewId="0">
      <selection activeCell="A3" sqref="A3"/>
    </sheetView>
  </sheetViews>
  <sheetFormatPr defaultColWidth="8.77734375" defaultRowHeight="15.6" x14ac:dyDescent="0.3"/>
  <cols>
    <col min="1" max="1" width="25.44140625" style="2" bestFit="1" customWidth="1"/>
    <col min="2" max="2" width="9.5546875" style="2" bestFit="1" customWidth="1"/>
    <col min="3" max="3" width="36.77734375" style="2" bestFit="1" customWidth="1"/>
    <col min="4" max="4" width="26.44140625" style="2" bestFit="1" customWidth="1"/>
    <col min="5" max="5" width="16.77734375" style="2" bestFit="1" customWidth="1"/>
    <col min="6" max="6" width="15.77734375" style="2" bestFit="1" customWidth="1"/>
    <col min="7" max="7" width="13.5546875" style="2" bestFit="1" customWidth="1"/>
    <col min="8" max="8" width="14.21875" style="2" bestFit="1" customWidth="1"/>
    <col min="9" max="9" width="14.77734375" style="2" bestFit="1" customWidth="1"/>
    <col min="10" max="10" width="18.77734375" style="2" bestFit="1" customWidth="1"/>
    <col min="11" max="11" width="16.77734375" style="2" bestFit="1" customWidth="1"/>
    <col min="12" max="16384" width="8.77734375" style="2"/>
  </cols>
  <sheetData>
    <row r="1" spans="1:11" s="9" customFormat="1" ht="31.2" x14ac:dyDescent="0.3">
      <c r="A1" s="9" t="s">
        <v>14</v>
      </c>
      <c r="B1" s="9" t="s">
        <v>2</v>
      </c>
      <c r="C1" s="9" t="s">
        <v>15</v>
      </c>
      <c r="D1" s="9" t="s">
        <v>16</v>
      </c>
      <c r="E1" s="9" t="s">
        <v>342</v>
      </c>
      <c r="F1" s="9" t="s">
        <v>343</v>
      </c>
      <c r="G1" s="9" t="s">
        <v>344</v>
      </c>
      <c r="H1" s="9" t="s">
        <v>345</v>
      </c>
      <c r="I1" s="9" t="s">
        <v>346</v>
      </c>
      <c r="J1" s="9" t="s">
        <v>11</v>
      </c>
      <c r="K1" s="9" t="s">
        <v>17</v>
      </c>
    </row>
    <row r="2" spans="1:11" x14ac:dyDescent="0.3">
      <c r="A2" s="2" t="s">
        <v>18</v>
      </c>
      <c r="B2" s="3">
        <v>70809</v>
      </c>
      <c r="C2" s="4">
        <f>D2+J2</f>
        <v>65231122.685671143</v>
      </c>
      <c r="D2" s="4">
        <v>63250651.885671139</v>
      </c>
      <c r="E2" s="4">
        <v>58855410.715682507</v>
      </c>
      <c r="F2" s="4">
        <v>4395241.1699886322</v>
      </c>
      <c r="G2" s="3">
        <v>56740</v>
      </c>
      <c r="H2" s="3">
        <v>13760</v>
      </c>
      <c r="I2" s="3">
        <v>328</v>
      </c>
      <c r="J2" s="4">
        <v>1980470.8000000014</v>
      </c>
      <c r="K2" s="3">
        <v>79805</v>
      </c>
    </row>
    <row r="3" spans="1:11" x14ac:dyDescent="0.3">
      <c r="A3" s="2" t="s">
        <v>19</v>
      </c>
      <c r="B3" s="3">
        <v>4144</v>
      </c>
      <c r="C3" s="4">
        <f>D3+J3</f>
        <v>5181311.0008462742</v>
      </c>
      <c r="D3" s="4">
        <v>5180669.3208462745</v>
      </c>
      <c r="E3" s="4">
        <v>3712892.6807963401</v>
      </c>
      <c r="F3" s="4">
        <v>1467776.6400499344</v>
      </c>
      <c r="G3" s="3">
        <v>3965</v>
      </c>
      <c r="H3" s="3">
        <v>136</v>
      </c>
      <c r="I3" s="3">
        <v>45</v>
      </c>
      <c r="J3" s="4">
        <v>641.68000000000006</v>
      </c>
      <c r="K3" s="3">
        <v>34</v>
      </c>
    </row>
    <row r="4" spans="1:11" x14ac:dyDescent="0.3">
      <c r="A4" s="2" t="s">
        <v>20</v>
      </c>
      <c r="B4" s="3">
        <v>362</v>
      </c>
      <c r="C4" s="4">
        <f>D4+J4</f>
        <v>283798.64002220152</v>
      </c>
      <c r="D4" s="4">
        <v>257471.22002220154</v>
      </c>
      <c r="E4" s="4">
        <v>72326.999992370605</v>
      </c>
      <c r="F4" s="4">
        <v>185144.22002983093</v>
      </c>
      <c r="G4" s="3">
        <v>351</v>
      </c>
      <c r="H4" s="3">
        <v>3</v>
      </c>
      <c r="I4" s="3">
        <v>8</v>
      </c>
      <c r="J4" s="4">
        <v>26327.420000000002</v>
      </c>
      <c r="K4" s="3">
        <v>1211</v>
      </c>
    </row>
    <row r="6" spans="1:11" x14ac:dyDescent="0.3">
      <c r="A6" s="26" t="s">
        <v>364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9883-D12C-4430-9471-5C4D125E1DA1}">
  <dimension ref="A1:F10"/>
  <sheetViews>
    <sheetView workbookViewId="0">
      <selection activeCell="B5" sqref="B5"/>
    </sheetView>
  </sheetViews>
  <sheetFormatPr defaultColWidth="8.77734375" defaultRowHeight="15.6" x14ac:dyDescent="0.3"/>
  <cols>
    <col min="1" max="1" width="32.77734375" style="2" bestFit="1" customWidth="1"/>
    <col min="2" max="2" width="9.5546875" style="2" bestFit="1" customWidth="1"/>
    <col min="3" max="3" width="24.77734375" style="2" bestFit="1" customWidth="1"/>
    <col min="4" max="4" width="19.21875" style="2" bestFit="1" customWidth="1"/>
    <col min="5" max="5" width="16.77734375" style="2" bestFit="1" customWidth="1"/>
    <col min="6" max="6" width="15.77734375" style="2" bestFit="1" customWidth="1"/>
    <col min="7" max="16384" width="8.77734375" style="2"/>
  </cols>
  <sheetData>
    <row r="1" spans="1:6" s="11" customFormat="1" ht="31.2" x14ac:dyDescent="0.3">
      <c r="A1" s="11" t="s">
        <v>21</v>
      </c>
      <c r="B1" s="11" t="s">
        <v>2</v>
      </c>
      <c r="C1" s="9" t="s">
        <v>347</v>
      </c>
      <c r="D1" s="9" t="s">
        <v>348</v>
      </c>
      <c r="E1" s="9" t="s">
        <v>349</v>
      </c>
      <c r="F1" s="9" t="s">
        <v>350</v>
      </c>
    </row>
    <row r="2" spans="1:6" x14ac:dyDescent="0.3">
      <c r="A2" s="2" t="s">
        <v>22</v>
      </c>
      <c r="B2" s="3">
        <v>61986</v>
      </c>
      <c r="C2" s="4">
        <v>61651092.876132004</v>
      </c>
      <c r="D2" s="4">
        <v>60501830.586132005</v>
      </c>
      <c r="E2" s="4">
        <v>60501830.586132005</v>
      </c>
      <c r="F2" s="4">
        <v>0</v>
      </c>
    </row>
    <row r="3" spans="1:6" x14ac:dyDescent="0.3">
      <c r="A3" s="2" t="s">
        <v>23</v>
      </c>
      <c r="B3" s="3">
        <v>9851</v>
      </c>
      <c r="C3" s="4">
        <v>6247188.130161142</v>
      </c>
      <c r="D3" s="4">
        <v>6144632.7801611423</v>
      </c>
      <c r="E3" s="4">
        <v>1706007.8902533054</v>
      </c>
      <c r="F3" s="4">
        <v>4438624.8899078369</v>
      </c>
    </row>
    <row r="4" spans="1:6" x14ac:dyDescent="0.3">
      <c r="A4" s="2" t="s">
        <v>24</v>
      </c>
      <c r="B4" s="3">
        <v>1223</v>
      </c>
      <c r="C4" s="4">
        <v>1423513.9502691077</v>
      </c>
      <c r="D4" s="4">
        <v>1407165.8202691078</v>
      </c>
      <c r="E4" s="4">
        <v>432391.92008590698</v>
      </c>
      <c r="F4" s="4">
        <v>974773.90018320084</v>
      </c>
    </row>
    <row r="5" spans="1:6" x14ac:dyDescent="0.3">
      <c r="A5" s="2" t="s">
        <v>25</v>
      </c>
      <c r="B5" s="3">
        <v>862</v>
      </c>
      <c r="C5" s="4">
        <v>324564.00997076032</v>
      </c>
      <c r="D5" s="4">
        <v>323757.40997076035</v>
      </c>
      <c r="E5" s="4">
        <v>400</v>
      </c>
      <c r="F5" s="4">
        <v>323357.40997076035</v>
      </c>
    </row>
    <row r="6" spans="1:6" x14ac:dyDescent="0.3">
      <c r="A6" s="2" t="s">
        <v>26</v>
      </c>
      <c r="B6" s="3">
        <v>511</v>
      </c>
      <c r="C6" s="4">
        <v>729174.11000000092</v>
      </c>
      <c r="D6" s="4">
        <v>0</v>
      </c>
      <c r="E6" s="4">
        <v>0</v>
      </c>
      <c r="F6" s="4">
        <v>0</v>
      </c>
    </row>
    <row r="7" spans="1:6" x14ac:dyDescent="0.3">
      <c r="A7" s="2" t="s">
        <v>27</v>
      </c>
      <c r="B7" s="3">
        <v>130</v>
      </c>
      <c r="C7" s="4">
        <v>17339.64</v>
      </c>
      <c r="D7" s="4">
        <v>15726</v>
      </c>
      <c r="E7" s="4">
        <v>0</v>
      </c>
      <c r="F7" s="4">
        <v>15726</v>
      </c>
    </row>
    <row r="8" spans="1:6" x14ac:dyDescent="0.3">
      <c r="A8" s="2" t="s">
        <v>28</v>
      </c>
      <c r="B8" s="3">
        <v>1190</v>
      </c>
      <c r="C8" s="4">
        <v>303359.61000659945</v>
      </c>
      <c r="D8" s="4">
        <v>295679.83000659943</v>
      </c>
      <c r="E8" s="4">
        <v>0</v>
      </c>
      <c r="F8" s="4">
        <v>295679.83000659943</v>
      </c>
    </row>
    <row r="10" spans="1:6" x14ac:dyDescent="0.3">
      <c r="A10" s="26" t="s">
        <v>365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F0BC-6E9F-493D-8729-C257F1ADD862}">
  <dimension ref="A1:E30"/>
  <sheetViews>
    <sheetView workbookViewId="0">
      <selection activeCell="A7" sqref="A7"/>
    </sheetView>
  </sheetViews>
  <sheetFormatPr defaultColWidth="8.77734375" defaultRowHeight="15.6" x14ac:dyDescent="0.3"/>
  <cols>
    <col min="1" max="1" width="55.44140625" style="2" bestFit="1" customWidth="1"/>
    <col min="2" max="2" width="17.5546875" style="4" bestFit="1" customWidth="1"/>
    <col min="3" max="3" width="22.5546875" style="4" bestFit="1" customWidth="1"/>
    <col min="4" max="4" width="17" style="2" customWidth="1"/>
    <col min="5" max="5" width="16.21875" style="12" bestFit="1" customWidth="1"/>
    <col min="6" max="16384" width="8.77734375" style="2"/>
  </cols>
  <sheetData>
    <row r="1" spans="1:5" x14ac:dyDescent="0.3">
      <c r="A1" s="2" t="s">
        <v>351</v>
      </c>
      <c r="B1" s="13" t="s">
        <v>29</v>
      </c>
      <c r="C1" s="13" t="s">
        <v>352</v>
      </c>
      <c r="D1" s="11" t="s">
        <v>353</v>
      </c>
      <c r="E1" s="14" t="s">
        <v>354</v>
      </c>
    </row>
    <row r="2" spans="1:5" x14ac:dyDescent="0.3">
      <c r="A2" s="2" t="s">
        <v>30</v>
      </c>
      <c r="B2" s="4">
        <v>1538551.6200000017</v>
      </c>
      <c r="C2" s="4">
        <v>2331826.9099999969</v>
      </c>
      <c r="D2" s="10">
        <f>Table5CauseArea[[#This Row],[Campaign Year 2023]]-Table5CauseArea[[#This Row],[CY2022]]</f>
        <v>793275.28999999515</v>
      </c>
      <c r="E2" s="12">
        <f>Table5CauseArea[[#This Row],[Dollar Change]]/Table5CauseArea[[#This Row],[CY2022]]</f>
        <v>0.51559874864646682</v>
      </c>
    </row>
    <row r="3" spans="1:5" x14ac:dyDescent="0.3">
      <c r="A3" s="2" t="s">
        <v>31</v>
      </c>
      <c r="B3" s="4">
        <v>4514263.3900000025</v>
      </c>
      <c r="C3" s="4">
        <v>4097080.9199999962</v>
      </c>
      <c r="D3" s="10">
        <f>Table5CauseArea[[#This Row],[Campaign Year 2023]]-Table5CauseArea[[#This Row],[CY2022]]</f>
        <v>-417182.47000000626</v>
      </c>
      <c r="E3" s="12">
        <f>Table5CauseArea[[#This Row],[Dollar Change]]/Table5CauseArea[[#This Row],[CY2022]]</f>
        <v>-9.2414295303226882E-2</v>
      </c>
    </row>
    <row r="4" spans="1:5" x14ac:dyDescent="0.3">
      <c r="A4" s="2" t="s">
        <v>32</v>
      </c>
      <c r="B4" s="4">
        <v>3202764.8500000043</v>
      </c>
      <c r="C4" s="4">
        <v>3060189.4799999944</v>
      </c>
      <c r="D4" s="10">
        <f>Table5CauseArea[[#This Row],[Campaign Year 2023]]-Table5CauseArea[[#This Row],[CY2022]]</f>
        <v>-142575.37000000989</v>
      </c>
      <c r="E4" s="12">
        <f>Table5CauseArea[[#This Row],[Dollar Change]]/Table5CauseArea[[#This Row],[CY2022]]</f>
        <v>-4.4516340311406159E-2</v>
      </c>
    </row>
    <row r="5" spans="1:5" x14ac:dyDescent="0.3">
      <c r="A5" s="2" t="s">
        <v>33</v>
      </c>
      <c r="B5" s="4">
        <v>6680583.3700000374</v>
      </c>
      <c r="C5" s="4">
        <v>6760941.8500000052</v>
      </c>
      <c r="D5" s="10">
        <f>Table5CauseArea[[#This Row],[Campaign Year 2023]]-Table5CauseArea[[#This Row],[CY2022]]</f>
        <v>80358.479999967851</v>
      </c>
      <c r="E5" s="12">
        <f>Table5CauseArea[[#This Row],[Dollar Change]]/Table5CauseArea[[#This Row],[CY2022]]</f>
        <v>1.202866210170017E-2</v>
      </c>
    </row>
    <row r="6" spans="1:5" x14ac:dyDescent="0.3">
      <c r="A6" s="2" t="s">
        <v>34</v>
      </c>
      <c r="B6" s="4">
        <v>9515612.5199999996</v>
      </c>
      <c r="C6" s="4">
        <v>9072170.1800000239</v>
      </c>
      <c r="D6" s="10">
        <f>Table5CauseArea[[#This Row],[Campaign Year 2023]]-Table5CauseArea[[#This Row],[CY2022]]</f>
        <v>-443442.33999997564</v>
      </c>
      <c r="E6" s="12">
        <f>Table5CauseArea[[#This Row],[Dollar Change]]/Table5CauseArea[[#This Row],[CY2022]]</f>
        <v>-4.6601554977984294E-2</v>
      </c>
    </row>
    <row r="7" spans="1:5" x14ac:dyDescent="0.3">
      <c r="A7" s="2" t="s">
        <v>355</v>
      </c>
      <c r="B7" s="4">
        <v>1336543.1399999983</v>
      </c>
      <c r="C7" s="4">
        <v>1437868.600000002</v>
      </c>
      <c r="D7" s="10">
        <f>Table5CauseArea[[#This Row],[Campaign Year 2023]]-Table5CauseArea[[#This Row],[CY2022]]</f>
        <v>101325.46000000369</v>
      </c>
      <c r="E7" s="12">
        <f>Table5CauseArea[[#This Row],[Dollar Change]]/Table5CauseArea[[#This Row],[CY2022]]</f>
        <v>7.5811589590743633E-2</v>
      </c>
    </row>
    <row r="8" spans="1:5" x14ac:dyDescent="0.3">
      <c r="A8" s="2" t="s">
        <v>356</v>
      </c>
      <c r="B8" s="4">
        <v>1723458.8999999943</v>
      </c>
      <c r="C8" s="4">
        <v>1781735.1999999983</v>
      </c>
      <c r="D8" s="10">
        <f>Table5CauseArea[[#This Row],[Campaign Year 2023]]-Table5CauseArea[[#This Row],[CY2022]]</f>
        <v>58276.300000004005</v>
      </c>
      <c r="E8" s="12">
        <f>Table5CauseArea[[#This Row],[Dollar Change]]/Table5CauseArea[[#This Row],[CY2022]]</f>
        <v>3.3813571069205191E-2</v>
      </c>
    </row>
    <row r="9" spans="1:5" x14ac:dyDescent="0.3">
      <c r="A9" s="2" t="s">
        <v>35</v>
      </c>
      <c r="B9" s="4">
        <v>7740195.390000008</v>
      </c>
      <c r="C9" s="4">
        <v>7179837.860000005</v>
      </c>
      <c r="D9" s="10">
        <f>Table5CauseArea[[#This Row],[Campaign Year 2023]]-Table5CauseArea[[#This Row],[CY2022]]</f>
        <v>-560357.53000000305</v>
      </c>
      <c r="E9" s="12">
        <f>Table5CauseArea[[#This Row],[Dollar Change]]/Table5CauseArea[[#This Row],[CY2022]]</f>
        <v>-7.2395786122396902E-2</v>
      </c>
    </row>
    <row r="10" spans="1:5" x14ac:dyDescent="0.3">
      <c r="A10" s="2" t="s">
        <v>36</v>
      </c>
      <c r="B10" s="4">
        <v>330686.36000000004</v>
      </c>
      <c r="C10" s="4">
        <v>292180.05</v>
      </c>
      <c r="D10" s="10">
        <f>Table5CauseArea[[#This Row],[Campaign Year 2023]]-Table5CauseArea[[#This Row],[CY2022]]</f>
        <v>-38506.310000000056</v>
      </c>
      <c r="E10" s="12">
        <f>Table5CauseArea[[#This Row],[Dollar Change]]/Table5CauseArea[[#This Row],[CY2022]]</f>
        <v>-0.11644359930660597</v>
      </c>
    </row>
    <row r="11" spans="1:5" x14ac:dyDescent="0.3">
      <c r="A11" s="2" t="s">
        <v>37</v>
      </c>
      <c r="B11" s="4">
        <v>203539.60000000012</v>
      </c>
      <c r="C11" s="4">
        <v>188433.35999999996</v>
      </c>
      <c r="D11" s="10">
        <f>Table5CauseArea[[#This Row],[Campaign Year 2023]]-Table5CauseArea[[#This Row],[CY2022]]</f>
        <v>-15106.240000000165</v>
      </c>
      <c r="E11" s="12">
        <f>Table5CauseArea[[#This Row],[Dollar Change]]/Table5CauseArea[[#This Row],[CY2022]]</f>
        <v>-7.4217695229823369E-2</v>
      </c>
    </row>
    <row r="12" spans="1:5" x14ac:dyDescent="0.3">
      <c r="A12" s="2" t="s">
        <v>38</v>
      </c>
      <c r="B12" s="4">
        <v>4970972.2499999925</v>
      </c>
      <c r="C12" s="4">
        <v>4947027.9800000042</v>
      </c>
      <c r="D12" s="10">
        <f>Table5CauseArea[[#This Row],[Campaign Year 2023]]-Table5CauseArea[[#This Row],[CY2022]]</f>
        <v>-23944.269999988377</v>
      </c>
      <c r="E12" s="12">
        <f>Table5CauseArea[[#This Row],[Dollar Change]]/Table5CauseArea[[#This Row],[CY2022]]</f>
        <v>-4.816818279359418E-3</v>
      </c>
    </row>
    <row r="13" spans="1:5" x14ac:dyDescent="0.3">
      <c r="A13" s="2" t="s">
        <v>39</v>
      </c>
      <c r="B13" s="4">
        <v>3838571.549999991</v>
      </c>
      <c r="C13" s="4">
        <v>3394459.5000000042</v>
      </c>
      <c r="D13" s="10">
        <f>Table5CauseArea[[#This Row],[Campaign Year 2023]]-Table5CauseArea[[#This Row],[CY2022]]</f>
        <v>-444112.04999998678</v>
      </c>
      <c r="E13" s="12">
        <f>Table5CauseArea[[#This Row],[Dollar Change]]/Table5CauseArea[[#This Row],[CY2022]]</f>
        <v>-0.11569721814876364</v>
      </c>
    </row>
    <row r="14" spans="1:5" x14ac:dyDescent="0.3">
      <c r="A14" s="2" t="s">
        <v>40</v>
      </c>
      <c r="B14" s="4">
        <v>3462715.6700000004</v>
      </c>
      <c r="C14" s="4">
        <v>3534202.7699999935</v>
      </c>
      <c r="D14" s="10">
        <f>Table5CauseArea[[#This Row],[Campaign Year 2023]]-Table5CauseArea[[#This Row],[CY2022]]</f>
        <v>71487.099999993108</v>
      </c>
      <c r="E14" s="12">
        <f>Table5CauseArea[[#This Row],[Dollar Change]]/Table5CauseArea[[#This Row],[CY2022]]</f>
        <v>2.064480795213345E-2</v>
      </c>
    </row>
    <row r="15" spans="1:5" x14ac:dyDescent="0.3">
      <c r="A15" s="2" t="s">
        <v>41</v>
      </c>
      <c r="B15" s="4">
        <v>160081.85999999993</v>
      </c>
      <c r="C15" s="4">
        <v>162321.46</v>
      </c>
      <c r="D15" s="10">
        <f>Table5CauseArea[[#This Row],[Campaign Year 2023]]-Table5CauseArea[[#This Row],[CY2022]]</f>
        <v>2239.600000000064</v>
      </c>
      <c r="E15" s="12">
        <f>Table5CauseArea[[#This Row],[Dollar Change]]/Table5CauseArea[[#This Row],[CY2022]]</f>
        <v>1.3990342191176846E-2</v>
      </c>
    </row>
    <row r="16" spans="1:5" x14ac:dyDescent="0.3">
      <c r="A16" s="2" t="s">
        <v>42</v>
      </c>
      <c r="B16" s="4">
        <v>1381944.5399999991</v>
      </c>
      <c r="C16" s="4">
        <v>1306599.5599999984</v>
      </c>
      <c r="D16" s="10">
        <f>Table5CauseArea[[#This Row],[Campaign Year 2023]]-Table5CauseArea[[#This Row],[CY2022]]</f>
        <v>-75344.98000000068</v>
      </c>
      <c r="E16" s="12">
        <f>Table5CauseArea[[#This Row],[Dollar Change]]/Table5CauseArea[[#This Row],[CY2022]]</f>
        <v>-5.4520986782870991E-2</v>
      </c>
    </row>
    <row r="17" spans="1:5" x14ac:dyDescent="0.3">
      <c r="A17" s="2" t="s">
        <v>43</v>
      </c>
      <c r="B17" s="4">
        <v>12149747.230000045</v>
      </c>
      <c r="C17" s="4">
        <v>12108032.420000007</v>
      </c>
      <c r="D17" s="10">
        <f>Table5CauseArea[[#This Row],[Campaign Year 2023]]-Table5CauseArea[[#This Row],[CY2022]]</f>
        <v>-41714.810000037774</v>
      </c>
      <c r="E17" s="12">
        <f>Table5CauseArea[[#This Row],[Dollar Change]]/Table5CauseArea[[#This Row],[CY2022]]</f>
        <v>-3.4333891240993018E-3</v>
      </c>
    </row>
    <row r="18" spans="1:5" x14ac:dyDescent="0.3">
      <c r="A18" s="2" t="s">
        <v>44</v>
      </c>
      <c r="B18" s="4">
        <v>359399.19000000012</v>
      </c>
      <c r="C18" s="4">
        <v>279002.62999999995</v>
      </c>
      <c r="D18" s="10">
        <f>Table5CauseArea[[#This Row],[Campaign Year 2023]]-Table5CauseArea[[#This Row],[CY2022]]</f>
        <v>-80396.560000000172</v>
      </c>
      <c r="E18" s="12">
        <f>Table5CauseArea[[#This Row],[Dollar Change]]/Table5CauseArea[[#This Row],[CY2022]]</f>
        <v>-0.2236971096122953</v>
      </c>
    </row>
    <row r="19" spans="1:5" x14ac:dyDescent="0.3">
      <c r="A19" s="2" t="s">
        <v>45</v>
      </c>
      <c r="B19" s="4">
        <v>2927594.9999999991</v>
      </c>
      <c r="C19" s="4">
        <v>2559819.3400000008</v>
      </c>
      <c r="D19" s="10">
        <f>Table5CauseArea[[#This Row],[Campaign Year 2023]]-Table5CauseArea[[#This Row],[CY2022]]</f>
        <v>-367775.65999999829</v>
      </c>
      <c r="E19" s="12">
        <f>Table5CauseArea[[#This Row],[Dollar Change]]/Table5CauseArea[[#This Row],[CY2022]]</f>
        <v>-0.12562381750207879</v>
      </c>
    </row>
    <row r="20" spans="1:5" x14ac:dyDescent="0.3">
      <c r="A20" s="2" t="s">
        <v>46</v>
      </c>
      <c r="B20" s="4">
        <v>454176.83000000025</v>
      </c>
      <c r="C20" s="4">
        <v>348239.65999999992</v>
      </c>
      <c r="D20" s="10">
        <f>Table5CauseArea[[#This Row],[Campaign Year 2023]]-Table5CauseArea[[#This Row],[CY2022]]</f>
        <v>-105937.17000000033</v>
      </c>
      <c r="E20" s="12">
        <f>Table5CauseArea[[#This Row],[Dollar Change]]/Table5CauseArea[[#This Row],[CY2022]]</f>
        <v>-0.23325093444330983</v>
      </c>
    </row>
    <row r="21" spans="1:5" x14ac:dyDescent="0.3">
      <c r="A21" s="2" t="s">
        <v>47</v>
      </c>
      <c r="B21" s="4">
        <v>381560.96</v>
      </c>
      <c r="C21" s="4">
        <v>420978.52000000019</v>
      </c>
      <c r="D21" s="10">
        <f>Table5CauseArea[[#This Row],[Campaign Year 2023]]-Table5CauseArea[[#This Row],[CY2022]]</f>
        <v>39417.560000000172</v>
      </c>
      <c r="E21" s="12">
        <f>Table5CauseArea[[#This Row],[Dollar Change]]/Table5CauseArea[[#This Row],[CY2022]]</f>
        <v>0.10330606150063196</v>
      </c>
    </row>
    <row r="22" spans="1:5" x14ac:dyDescent="0.3">
      <c r="A22" s="2" t="s">
        <v>48</v>
      </c>
      <c r="B22" s="4">
        <v>170119.49999999997</v>
      </c>
      <c r="C22" s="4">
        <v>136581.93000000005</v>
      </c>
      <c r="D22" s="10">
        <f>Table5CauseArea[[#This Row],[Campaign Year 2023]]-Table5CauseArea[[#This Row],[CY2022]]</f>
        <v>-33537.56999999992</v>
      </c>
      <c r="E22" s="12">
        <f>Table5CauseArea[[#This Row],[Dollar Change]]/Table5CauseArea[[#This Row],[CY2022]]</f>
        <v>-0.19714124483083906</v>
      </c>
    </row>
    <row r="23" spans="1:5" x14ac:dyDescent="0.3">
      <c r="A23" s="2" t="s">
        <v>49</v>
      </c>
      <c r="B23" s="4">
        <v>13369.339999999998</v>
      </c>
      <c r="C23" s="4">
        <v>9480.3100000000013</v>
      </c>
      <c r="D23" s="10">
        <f>Table5CauseArea[[#This Row],[Campaign Year 2023]]-Table5CauseArea[[#This Row],[CY2022]]</f>
        <v>-3889.029999999997</v>
      </c>
      <c r="E23" s="12">
        <f>Table5CauseArea[[#This Row],[Dollar Change]]/Table5CauseArea[[#This Row],[CY2022]]</f>
        <v>-0.29089169697232603</v>
      </c>
    </row>
    <row r="24" spans="1:5" x14ac:dyDescent="0.3">
      <c r="A24" s="2" t="s">
        <v>50</v>
      </c>
      <c r="B24" s="4">
        <v>1051163.8000000012</v>
      </c>
      <c r="C24" s="4">
        <v>835471.44000000111</v>
      </c>
      <c r="D24" s="10">
        <f>Table5CauseArea[[#This Row],[Campaign Year 2023]]-Table5CauseArea[[#This Row],[CY2022]]</f>
        <v>-215692.3600000001</v>
      </c>
      <c r="E24" s="12">
        <f>Table5CauseArea[[#This Row],[Dollar Change]]/Table5CauseArea[[#This Row],[CY2022]]</f>
        <v>-0.20519386226960998</v>
      </c>
    </row>
    <row r="25" spans="1:5" x14ac:dyDescent="0.3">
      <c r="A25" s="2" t="s">
        <v>51</v>
      </c>
      <c r="B25" s="4">
        <v>1241035.4800000016</v>
      </c>
      <c r="C25" s="4">
        <v>1250705.0500000003</v>
      </c>
      <c r="D25" s="10">
        <f>Table5CauseArea[[#This Row],[Campaign Year 2023]]-Table5CauseArea[[#This Row],[CY2022]]</f>
        <v>9669.5699999986682</v>
      </c>
      <c r="E25" s="12">
        <f>Table5CauseArea[[#This Row],[Dollar Change]]/Table5CauseArea[[#This Row],[CY2022]]</f>
        <v>7.7915338891025544E-3</v>
      </c>
    </row>
    <row r="26" spans="1:5" x14ac:dyDescent="0.3">
      <c r="A26" s="2" t="s">
        <v>52</v>
      </c>
      <c r="B26" s="4">
        <v>29985.53</v>
      </c>
      <c r="C26" s="4">
        <v>28409.489999999994</v>
      </c>
      <c r="D26" s="10">
        <f>Table5CauseArea[[#This Row],[Campaign Year 2023]]-Table5CauseArea[[#This Row],[CY2022]]</f>
        <v>-1576.0400000000045</v>
      </c>
      <c r="E26" s="12">
        <f>Table5CauseArea[[#This Row],[Dollar Change]]/Table5CauseArea[[#This Row],[CY2022]]</f>
        <v>-5.2560018115404485E-2</v>
      </c>
    </row>
    <row r="27" spans="1:5" x14ac:dyDescent="0.3">
      <c r="A27" s="2" t="s">
        <v>53</v>
      </c>
      <c r="B27" s="4">
        <v>757678.39000000013</v>
      </c>
      <c r="C27" s="4">
        <v>514925.02000000008</v>
      </c>
      <c r="D27" s="10">
        <f>Table5CauseArea[[#This Row],[Campaign Year 2023]]-Table5CauseArea[[#This Row],[CY2022]]</f>
        <v>-242753.37000000005</v>
      </c>
      <c r="E27" s="12">
        <f>Table5CauseArea[[#This Row],[Dollar Change]]/Table5CauseArea[[#This Row],[CY2022]]</f>
        <v>-0.32039104348746178</v>
      </c>
    </row>
    <row r="28" spans="1:5" x14ac:dyDescent="0.3">
      <c r="A28" s="15" t="s">
        <v>54</v>
      </c>
      <c r="B28" s="16">
        <v>70136316.26000002</v>
      </c>
      <c r="C28" s="16">
        <v>68038521.490000039</v>
      </c>
      <c r="D28" s="17">
        <f>Table5CauseArea[[#This Row],[Campaign Year 2023]]-Table5CauseArea[[#This Row],[CY2022]]</f>
        <v>-2097794.7699999809</v>
      </c>
      <c r="E28" s="18">
        <f>Table5CauseArea[[#This Row],[Dollar Change]]/Table5CauseArea[[#This Row],[CY2022]]</f>
        <v>-2.9910250236458318E-2</v>
      </c>
    </row>
    <row r="30" spans="1:5" x14ac:dyDescent="0.3">
      <c r="A30" s="26" t="s">
        <v>366</v>
      </c>
    </row>
  </sheetData>
  <conditionalFormatting sqref="D1:E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E076-489C-4194-BFA8-A7939D6D8B01}">
  <dimension ref="A1:D30"/>
  <sheetViews>
    <sheetView workbookViewId="0">
      <selection activeCell="A4" sqref="A4"/>
    </sheetView>
  </sheetViews>
  <sheetFormatPr defaultColWidth="8.77734375" defaultRowHeight="15.6" x14ac:dyDescent="0.3"/>
  <cols>
    <col min="1" max="1" width="53.21875" style="2" bestFit="1" customWidth="1"/>
    <col min="2" max="2" width="22.44140625" style="3" bestFit="1" customWidth="1"/>
    <col min="3" max="3" width="25.5546875" style="4" bestFit="1" customWidth="1"/>
    <col min="4" max="4" width="17.5546875" style="4" customWidth="1"/>
    <col min="5" max="16384" width="8.77734375" style="2"/>
  </cols>
  <sheetData>
    <row r="1" spans="1:4" ht="31.2" x14ac:dyDescent="0.3">
      <c r="A1" s="2" t="s">
        <v>55</v>
      </c>
      <c r="B1" s="22" t="s">
        <v>357</v>
      </c>
      <c r="C1" s="6" t="s">
        <v>358</v>
      </c>
      <c r="D1" s="13" t="s">
        <v>56</v>
      </c>
    </row>
    <row r="2" spans="1:4" hidden="1" x14ac:dyDescent="0.3">
      <c r="A2" s="2" t="s">
        <v>57</v>
      </c>
      <c r="B2" s="3">
        <v>7</v>
      </c>
      <c r="C2" s="4">
        <v>0</v>
      </c>
      <c r="D2" s="4">
        <v>11530</v>
      </c>
    </row>
    <row r="3" spans="1:4" hidden="1" x14ac:dyDescent="0.3">
      <c r="A3" s="2" t="s">
        <v>58</v>
      </c>
      <c r="B3" s="3">
        <v>83</v>
      </c>
      <c r="C3" s="4">
        <v>8800</v>
      </c>
      <c r="D3" s="4">
        <v>92687.079999999987</v>
      </c>
    </row>
    <row r="4" spans="1:4" x14ac:dyDescent="0.3">
      <c r="A4" s="2" t="s">
        <v>59</v>
      </c>
      <c r="B4" s="3">
        <v>1722</v>
      </c>
      <c r="C4" s="4">
        <v>62744.960000000006</v>
      </c>
      <c r="D4" s="4">
        <v>1421814.1499999966</v>
      </c>
    </row>
    <row r="5" spans="1:4" x14ac:dyDescent="0.3">
      <c r="A5" s="2" t="s">
        <v>60</v>
      </c>
      <c r="B5" s="3">
        <f>3106+B2</f>
        <v>3113</v>
      </c>
      <c r="C5" s="4">
        <f>71833.22+C2</f>
        <v>71833.22</v>
      </c>
      <c r="D5" s="4">
        <f>3444327.20000001+D2</f>
        <v>3455857.20000001</v>
      </c>
    </row>
    <row r="6" spans="1:4" x14ac:dyDescent="0.3">
      <c r="A6" s="2" t="s">
        <v>61</v>
      </c>
      <c r="B6" s="3">
        <v>335</v>
      </c>
      <c r="C6" s="4">
        <v>24393.53</v>
      </c>
      <c r="D6" s="4">
        <v>378437.34000000026</v>
      </c>
    </row>
    <row r="7" spans="1:4" x14ac:dyDescent="0.3">
      <c r="A7" s="2" t="s">
        <v>62</v>
      </c>
      <c r="B7" s="3">
        <v>1227</v>
      </c>
      <c r="C7" s="4">
        <v>61137.30999999999</v>
      </c>
      <c r="D7" s="4">
        <v>1319781.31</v>
      </c>
    </row>
    <row r="8" spans="1:4" x14ac:dyDescent="0.3">
      <c r="A8" s="2" t="s">
        <v>63</v>
      </c>
      <c r="B8" s="3">
        <f>5714+B3</f>
        <v>5797</v>
      </c>
      <c r="C8" s="4">
        <f>153850.26+C3</f>
        <v>162650.26</v>
      </c>
      <c r="D8" s="4">
        <f>5364337.97000001+D3</f>
        <v>5457025.0500000101</v>
      </c>
    </row>
    <row r="9" spans="1:4" x14ac:dyDescent="0.3">
      <c r="A9" s="2" t="s">
        <v>64</v>
      </c>
      <c r="B9" s="3">
        <f>6625+173</f>
        <v>6798</v>
      </c>
      <c r="C9" s="4">
        <f>226301.24+7468.66</f>
        <v>233769.9</v>
      </c>
      <c r="D9" s="4">
        <f>4891291.49+172310</f>
        <v>5063601.49</v>
      </c>
    </row>
    <row r="10" spans="1:4" x14ac:dyDescent="0.3">
      <c r="A10" s="2" t="s">
        <v>65</v>
      </c>
      <c r="B10" s="3">
        <v>402</v>
      </c>
      <c r="C10" s="4">
        <v>15764.87</v>
      </c>
      <c r="D10" s="4">
        <v>374292.26000000007</v>
      </c>
    </row>
    <row r="11" spans="1:4" x14ac:dyDescent="0.3">
      <c r="A11" s="2" t="s">
        <v>66</v>
      </c>
      <c r="B11" s="3">
        <v>1546</v>
      </c>
      <c r="C11" s="4">
        <v>58355.560000000005</v>
      </c>
      <c r="D11" s="4">
        <v>1643458.4499999993</v>
      </c>
    </row>
    <row r="12" spans="1:4" x14ac:dyDescent="0.3">
      <c r="A12" s="2" t="s">
        <v>67</v>
      </c>
      <c r="B12" s="3">
        <v>893</v>
      </c>
      <c r="C12" s="4">
        <v>47565.919999999998</v>
      </c>
      <c r="D12" s="4">
        <v>841923.26000000024</v>
      </c>
    </row>
    <row r="13" spans="1:4" x14ac:dyDescent="0.3">
      <c r="A13" s="2" t="s">
        <v>68</v>
      </c>
      <c r="B13" s="19">
        <v>1696</v>
      </c>
      <c r="C13" s="20">
        <v>10310</v>
      </c>
      <c r="D13" s="20">
        <v>932102</v>
      </c>
    </row>
    <row r="14" spans="1:4" x14ac:dyDescent="0.3">
      <c r="A14" s="2" t="s">
        <v>69</v>
      </c>
      <c r="B14" s="3">
        <v>1424</v>
      </c>
      <c r="C14" s="4">
        <v>54083.93</v>
      </c>
      <c r="D14" s="4">
        <v>1225791.2600000021</v>
      </c>
    </row>
    <row r="15" spans="1:4" x14ac:dyDescent="0.3">
      <c r="A15" s="2" t="s">
        <v>70</v>
      </c>
      <c r="B15" s="3">
        <v>2388</v>
      </c>
      <c r="C15" s="4">
        <v>107086.10999999999</v>
      </c>
      <c r="D15" s="4">
        <v>2223885.4899999918</v>
      </c>
    </row>
    <row r="16" spans="1:4" x14ac:dyDescent="0.3">
      <c r="A16" s="2" t="s">
        <v>71</v>
      </c>
      <c r="B16" s="3">
        <v>2198</v>
      </c>
      <c r="C16" s="4">
        <v>119474.95000000001</v>
      </c>
      <c r="D16" s="4">
        <v>2139078.9299999988</v>
      </c>
    </row>
    <row r="17" spans="1:4" x14ac:dyDescent="0.3">
      <c r="A17" s="2" t="s">
        <v>72</v>
      </c>
      <c r="B17" s="3">
        <v>4333</v>
      </c>
      <c r="C17" s="4">
        <v>59152.939999999988</v>
      </c>
      <c r="D17" s="4">
        <v>3541600.1800000104</v>
      </c>
    </row>
    <row r="18" spans="1:4" x14ac:dyDescent="0.3">
      <c r="A18" s="2" t="s">
        <v>73</v>
      </c>
      <c r="B18" s="3">
        <v>82</v>
      </c>
      <c r="C18" s="4">
        <v>3198</v>
      </c>
      <c r="D18" s="4">
        <v>89665.539999999906</v>
      </c>
    </row>
    <row r="19" spans="1:4" x14ac:dyDescent="0.3">
      <c r="A19" s="2" t="s">
        <v>74</v>
      </c>
      <c r="B19" s="3">
        <v>9053</v>
      </c>
      <c r="C19" s="4">
        <v>350522.31999999995</v>
      </c>
      <c r="D19" s="4">
        <v>9812339.0500000007</v>
      </c>
    </row>
    <row r="20" spans="1:4" x14ac:dyDescent="0.3">
      <c r="A20" s="2" t="s">
        <v>75</v>
      </c>
      <c r="B20" s="3">
        <v>589</v>
      </c>
      <c r="C20" s="4">
        <v>7368.0999999999995</v>
      </c>
      <c r="D20" s="4">
        <v>489946.36999999994</v>
      </c>
    </row>
    <row r="21" spans="1:4" x14ac:dyDescent="0.3">
      <c r="A21" s="2" t="s">
        <v>76</v>
      </c>
      <c r="B21" s="3">
        <v>950</v>
      </c>
      <c r="C21" s="4">
        <v>33748.36</v>
      </c>
      <c r="D21" s="4">
        <v>1070884.5099999977</v>
      </c>
    </row>
    <row r="22" spans="1:4" x14ac:dyDescent="0.3">
      <c r="A22" s="2" t="s">
        <v>77</v>
      </c>
      <c r="B22" s="3">
        <v>400</v>
      </c>
      <c r="C22" s="4">
        <v>246.9</v>
      </c>
      <c r="D22" s="4">
        <v>42490.869999999995</v>
      </c>
    </row>
    <row r="23" spans="1:4" x14ac:dyDescent="0.3">
      <c r="A23" s="2" t="s">
        <v>78</v>
      </c>
      <c r="B23" s="3">
        <v>4146</v>
      </c>
      <c r="C23" s="4">
        <v>859.28000000000009</v>
      </c>
      <c r="D23" s="4">
        <v>5177774.9999999898</v>
      </c>
    </row>
    <row r="24" spans="1:4" x14ac:dyDescent="0.3">
      <c r="A24" s="2" t="s">
        <v>79</v>
      </c>
      <c r="B24" s="3">
        <v>1066</v>
      </c>
      <c r="C24" s="4">
        <v>9606.1400000000012</v>
      </c>
      <c r="D24" s="4">
        <v>944172.5500000004</v>
      </c>
    </row>
    <row r="25" spans="1:4" x14ac:dyDescent="0.3">
      <c r="A25" s="2" t="s">
        <v>80</v>
      </c>
      <c r="B25" s="3">
        <v>7957</v>
      </c>
      <c r="C25" s="4">
        <v>46900.209999999992</v>
      </c>
      <c r="D25" s="4">
        <v>2794318.3600000022</v>
      </c>
    </row>
    <row r="26" spans="1:4" x14ac:dyDescent="0.3">
      <c r="A26" s="2" t="s">
        <v>81</v>
      </c>
      <c r="B26" s="3">
        <v>2</v>
      </c>
      <c r="C26" s="4">
        <v>0</v>
      </c>
      <c r="D26" s="4">
        <v>1200</v>
      </c>
    </row>
    <row r="27" spans="1:4" x14ac:dyDescent="0.3">
      <c r="A27" s="15" t="s">
        <v>54</v>
      </c>
      <c r="B27" s="21">
        <f>SUM(B4:B26)</f>
        <v>58117</v>
      </c>
      <c r="C27" s="16">
        <f>SUM(C4:C26)</f>
        <v>1540772.7700000003</v>
      </c>
      <c r="D27" s="16">
        <f>SUM(D4:D26)</f>
        <v>50441440.620000005</v>
      </c>
    </row>
    <row r="29" spans="1:4" x14ac:dyDescent="0.3">
      <c r="A29" s="2" t="s">
        <v>82</v>
      </c>
    </row>
    <row r="30" spans="1:4" x14ac:dyDescent="0.3">
      <c r="A30" s="26" t="s">
        <v>366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C943-BB0C-4FB6-ACB5-7D1CED215553}">
  <dimension ref="A1:D14"/>
  <sheetViews>
    <sheetView workbookViewId="0">
      <selection activeCell="A5" sqref="A5"/>
    </sheetView>
  </sheetViews>
  <sheetFormatPr defaultColWidth="8.77734375" defaultRowHeight="15.6" x14ac:dyDescent="0.3"/>
  <cols>
    <col min="1" max="1" width="66.21875" style="2" bestFit="1" customWidth="1"/>
    <col min="2" max="2" width="14.77734375" style="3" bestFit="1" customWidth="1"/>
    <col min="3" max="3" width="16.77734375" style="4" bestFit="1" customWidth="1"/>
    <col min="4" max="4" width="18.77734375" style="4" bestFit="1" customWidth="1"/>
    <col min="5" max="16384" width="8.77734375" style="2"/>
  </cols>
  <sheetData>
    <row r="1" spans="1:4" ht="31.2" x14ac:dyDescent="0.3">
      <c r="A1" s="2" t="s">
        <v>83</v>
      </c>
      <c r="B1" s="22" t="s">
        <v>357</v>
      </c>
      <c r="C1" s="6" t="s">
        <v>358</v>
      </c>
      <c r="D1" s="13" t="s">
        <v>56</v>
      </c>
    </row>
    <row r="2" spans="1:4" x14ac:dyDescent="0.3">
      <c r="A2" s="2" t="s">
        <v>84</v>
      </c>
      <c r="B2" s="3">
        <v>1689</v>
      </c>
      <c r="C2" s="4">
        <v>103906.88999999998</v>
      </c>
      <c r="D2" s="4">
        <v>1417248.580000004</v>
      </c>
    </row>
    <row r="3" spans="1:4" x14ac:dyDescent="0.3">
      <c r="A3" s="2" t="s">
        <v>85</v>
      </c>
      <c r="B3" s="3">
        <v>841</v>
      </c>
      <c r="C3" s="4">
        <v>19580.11</v>
      </c>
      <c r="D3" s="4">
        <v>620115.90999999945</v>
      </c>
    </row>
    <row r="4" spans="1:4" x14ac:dyDescent="0.3">
      <c r="A4" s="2" t="s">
        <v>86</v>
      </c>
      <c r="B4" s="3">
        <v>134</v>
      </c>
      <c r="C4" s="4">
        <v>9540</v>
      </c>
      <c r="D4" s="4">
        <v>72929.01999999999</v>
      </c>
    </row>
    <row r="5" spans="1:4" x14ac:dyDescent="0.3">
      <c r="A5" s="2" t="s">
        <v>87</v>
      </c>
      <c r="B5" s="3">
        <v>1065</v>
      </c>
      <c r="C5" s="4">
        <v>25623.919999999998</v>
      </c>
      <c r="D5" s="4">
        <v>636879.74000000034</v>
      </c>
    </row>
    <row r="6" spans="1:4" x14ac:dyDescent="0.3">
      <c r="A6" s="2" t="s">
        <v>88</v>
      </c>
      <c r="B6" s="3">
        <v>1853</v>
      </c>
      <c r="C6" s="4">
        <v>74196.97</v>
      </c>
      <c r="D6" s="4">
        <v>2004181.7399999942</v>
      </c>
    </row>
    <row r="7" spans="1:4" x14ac:dyDescent="0.3">
      <c r="A7" s="2" t="s">
        <v>89</v>
      </c>
      <c r="B7" s="3">
        <v>2280</v>
      </c>
      <c r="C7" s="4">
        <v>60016.44000000001</v>
      </c>
      <c r="D7" s="4">
        <v>2237664.3500000015</v>
      </c>
    </row>
    <row r="8" spans="1:4" x14ac:dyDescent="0.3">
      <c r="A8" s="2" t="s">
        <v>90</v>
      </c>
      <c r="B8" s="3">
        <v>3051</v>
      </c>
      <c r="C8" s="4">
        <v>104366.21999999996</v>
      </c>
      <c r="D8" s="4">
        <v>3169793.7100000065</v>
      </c>
    </row>
    <row r="9" spans="1:4" x14ac:dyDescent="0.3">
      <c r="A9" s="2" t="s">
        <v>91</v>
      </c>
      <c r="B9" s="3">
        <v>481</v>
      </c>
      <c r="C9" s="4">
        <v>10594.18</v>
      </c>
      <c r="D9" s="4">
        <v>488375.88000000035</v>
      </c>
    </row>
    <row r="10" spans="1:4" x14ac:dyDescent="0.3">
      <c r="A10" s="2" t="s">
        <v>92</v>
      </c>
      <c r="B10" s="3">
        <v>3002</v>
      </c>
      <c r="C10" s="4">
        <v>114991.01000000002</v>
      </c>
      <c r="D10" s="4">
        <v>3029030.6800000011</v>
      </c>
    </row>
    <row r="11" spans="1:4" x14ac:dyDescent="0.3">
      <c r="A11" s="2" t="s">
        <v>93</v>
      </c>
      <c r="B11" s="3">
        <v>131</v>
      </c>
      <c r="C11" s="4">
        <v>3350</v>
      </c>
      <c r="D11" s="4">
        <v>172573.88000000012</v>
      </c>
    </row>
    <row r="12" spans="1:4" x14ac:dyDescent="0.3">
      <c r="A12" s="15" t="s">
        <v>54</v>
      </c>
      <c r="B12" s="21">
        <f>SUBTOTAL(109,B2:B11)</f>
        <v>14527</v>
      </c>
      <c r="C12" s="16">
        <f>SUBTOTAL(109,C2:C11)</f>
        <v>526165.74</v>
      </c>
      <c r="D12" s="16">
        <f>SUBTOTAL(109,D2:D11)</f>
        <v>13848793.49000001</v>
      </c>
    </row>
    <row r="14" spans="1:4" x14ac:dyDescent="0.3">
      <c r="A14" s="26" t="s">
        <v>366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BAD8-446D-4B2A-9122-56FF808917BE}">
  <dimension ref="A1:D33"/>
  <sheetViews>
    <sheetView workbookViewId="0">
      <selection activeCell="A4" sqref="A4"/>
    </sheetView>
  </sheetViews>
  <sheetFormatPr defaultColWidth="8.77734375" defaultRowHeight="15.6" x14ac:dyDescent="0.3"/>
  <cols>
    <col min="1" max="1" width="94.44140625" style="2" bestFit="1" customWidth="1"/>
    <col min="2" max="2" width="14.77734375" style="3" bestFit="1" customWidth="1"/>
    <col min="3" max="3" width="16.77734375" style="4" bestFit="1" customWidth="1"/>
    <col min="4" max="4" width="18.77734375" style="4" bestFit="1" customWidth="1"/>
    <col min="5" max="16384" width="8.77734375" style="2"/>
  </cols>
  <sheetData>
    <row r="1" spans="1:4" ht="31.2" x14ac:dyDescent="0.3">
      <c r="A1" s="2" t="s">
        <v>94</v>
      </c>
      <c r="B1" s="22" t="s">
        <v>357</v>
      </c>
      <c r="C1" s="6" t="s">
        <v>358</v>
      </c>
      <c r="D1" s="13" t="s">
        <v>56</v>
      </c>
    </row>
    <row r="2" spans="1:4" x14ac:dyDescent="0.3">
      <c r="A2" s="2" t="s">
        <v>95</v>
      </c>
      <c r="B2" s="3">
        <v>1950</v>
      </c>
      <c r="C2" s="10">
        <v>47484.41</v>
      </c>
      <c r="D2" s="4">
        <v>2059600.05</v>
      </c>
    </row>
    <row r="3" spans="1:4" x14ac:dyDescent="0.3">
      <c r="A3" s="2" t="s">
        <v>96</v>
      </c>
      <c r="B3" s="3">
        <v>1060</v>
      </c>
      <c r="C3" s="4">
        <v>18342.36</v>
      </c>
      <c r="D3" s="4">
        <v>1195340.7799999996</v>
      </c>
    </row>
    <row r="4" spans="1:4" x14ac:dyDescent="0.3">
      <c r="A4" s="2" t="s">
        <v>97</v>
      </c>
      <c r="B4" s="3">
        <v>717</v>
      </c>
      <c r="C4" s="4">
        <v>3567.48</v>
      </c>
      <c r="D4" s="4">
        <v>755969.74000000034</v>
      </c>
    </row>
    <row r="5" spans="1:4" x14ac:dyDescent="0.3">
      <c r="A5" s="2" t="s">
        <v>98</v>
      </c>
      <c r="B5" s="3">
        <v>343</v>
      </c>
      <c r="C5" s="4">
        <v>27260.719999999998</v>
      </c>
      <c r="D5" s="4">
        <v>558636.96000000008</v>
      </c>
    </row>
    <row r="6" spans="1:4" x14ac:dyDescent="0.3">
      <c r="A6" s="2" t="s">
        <v>99</v>
      </c>
      <c r="B6" s="3">
        <v>389</v>
      </c>
      <c r="C6" s="4">
        <v>19469.650000000001</v>
      </c>
      <c r="D6" s="4">
        <v>546193.18999999983</v>
      </c>
    </row>
    <row r="7" spans="1:4" x14ac:dyDescent="0.3">
      <c r="A7" s="2" t="s">
        <v>100</v>
      </c>
      <c r="B7" s="3">
        <v>619</v>
      </c>
      <c r="C7" s="10">
        <v>9859.0300000000007</v>
      </c>
      <c r="D7" s="4">
        <v>507914.38</v>
      </c>
    </row>
    <row r="8" spans="1:4" x14ac:dyDescent="0.3">
      <c r="A8" s="2" t="s">
        <v>101</v>
      </c>
      <c r="B8" s="3">
        <v>212</v>
      </c>
      <c r="C8" s="4">
        <v>3554.35</v>
      </c>
      <c r="D8" s="4">
        <v>292546.34000000008</v>
      </c>
    </row>
    <row r="9" spans="1:4" x14ac:dyDescent="0.3">
      <c r="A9" s="2" t="s">
        <v>102</v>
      </c>
      <c r="B9" s="3">
        <v>294</v>
      </c>
      <c r="C9" s="4">
        <v>5107.0800000000008</v>
      </c>
      <c r="D9" s="4">
        <v>288025.66000000009</v>
      </c>
    </row>
    <row r="10" spans="1:4" x14ac:dyDescent="0.3">
      <c r="A10" s="2" t="s">
        <v>103</v>
      </c>
      <c r="B10" s="3">
        <v>146</v>
      </c>
      <c r="C10" s="4">
        <v>2171</v>
      </c>
      <c r="D10" s="4">
        <v>253863.99999999994</v>
      </c>
    </row>
    <row r="11" spans="1:4" x14ac:dyDescent="0.3">
      <c r="A11" s="2" t="s">
        <v>104</v>
      </c>
      <c r="B11" s="3">
        <v>219</v>
      </c>
      <c r="C11" s="4">
        <v>2221.21</v>
      </c>
      <c r="D11" s="4">
        <v>253836.99999999988</v>
      </c>
    </row>
    <row r="12" spans="1:4" x14ac:dyDescent="0.3">
      <c r="A12" s="2" t="s">
        <v>105</v>
      </c>
      <c r="B12" s="3">
        <v>172</v>
      </c>
      <c r="C12" s="4">
        <v>3816</v>
      </c>
      <c r="D12" s="4">
        <v>243742.39999999997</v>
      </c>
    </row>
    <row r="13" spans="1:4" x14ac:dyDescent="0.3">
      <c r="A13" s="2" t="s">
        <v>106</v>
      </c>
      <c r="B13" s="3">
        <v>267</v>
      </c>
      <c r="C13" s="4">
        <v>9649.23</v>
      </c>
      <c r="D13" s="4">
        <v>208330.86000000004</v>
      </c>
    </row>
    <row r="14" spans="1:4" x14ac:dyDescent="0.3">
      <c r="A14" s="2" t="s">
        <v>107</v>
      </c>
      <c r="B14" s="3">
        <v>240</v>
      </c>
      <c r="C14" s="4">
        <v>2358.75</v>
      </c>
      <c r="D14" s="4">
        <v>201057.32</v>
      </c>
    </row>
    <row r="15" spans="1:4" x14ac:dyDescent="0.3">
      <c r="A15" s="2" t="s">
        <v>108</v>
      </c>
      <c r="B15" s="3">
        <v>155</v>
      </c>
      <c r="C15" s="4">
        <v>11092</v>
      </c>
      <c r="D15" s="4">
        <v>190350.65999999986</v>
      </c>
    </row>
    <row r="16" spans="1:4" x14ac:dyDescent="0.3">
      <c r="A16" s="2" t="s">
        <v>109</v>
      </c>
      <c r="B16" s="3">
        <v>142</v>
      </c>
      <c r="C16" s="4">
        <v>1428.6999999999998</v>
      </c>
      <c r="D16" s="4">
        <v>159141.21999999994</v>
      </c>
    </row>
    <row r="17" spans="1:4" x14ac:dyDescent="0.3">
      <c r="A17" s="2" t="s">
        <v>110</v>
      </c>
      <c r="B17" s="3">
        <v>108</v>
      </c>
      <c r="C17" s="4">
        <v>2135.6</v>
      </c>
      <c r="D17" s="4">
        <v>149495.63000000006</v>
      </c>
    </row>
    <row r="18" spans="1:4" x14ac:dyDescent="0.3">
      <c r="A18" s="2" t="s">
        <v>111</v>
      </c>
      <c r="B18" s="3">
        <v>156</v>
      </c>
      <c r="C18" s="4">
        <v>11960.95</v>
      </c>
      <c r="D18" s="4">
        <v>142063</v>
      </c>
    </row>
    <row r="19" spans="1:4" x14ac:dyDescent="0.3">
      <c r="A19" s="2" t="s">
        <v>112</v>
      </c>
      <c r="B19" s="3">
        <v>137</v>
      </c>
      <c r="C19" s="4">
        <v>14302.36</v>
      </c>
      <c r="D19" s="4">
        <v>132262.0799999999</v>
      </c>
    </row>
    <row r="20" spans="1:4" x14ac:dyDescent="0.3">
      <c r="A20" s="2" t="s">
        <v>113</v>
      </c>
      <c r="B20" s="3">
        <v>125</v>
      </c>
      <c r="C20" s="4">
        <v>2491.6999999999998</v>
      </c>
      <c r="D20" s="4">
        <v>130575.04999999999</v>
      </c>
    </row>
    <row r="21" spans="1:4" x14ac:dyDescent="0.3">
      <c r="A21" s="2" t="s">
        <v>114</v>
      </c>
      <c r="B21" s="3">
        <v>133</v>
      </c>
      <c r="C21" s="4">
        <v>4039.75</v>
      </c>
      <c r="D21" s="4">
        <v>126263.03999999996</v>
      </c>
    </row>
    <row r="22" spans="1:4" x14ac:dyDescent="0.3">
      <c r="A22" s="2" t="s">
        <v>115</v>
      </c>
      <c r="B22" s="3">
        <v>110</v>
      </c>
      <c r="C22" s="4">
        <v>7492.4</v>
      </c>
      <c r="D22" s="4">
        <v>103216.00000000004</v>
      </c>
    </row>
    <row r="23" spans="1:4" x14ac:dyDescent="0.3">
      <c r="A23" s="2" t="s">
        <v>116</v>
      </c>
      <c r="B23" s="3">
        <v>100</v>
      </c>
      <c r="C23" s="4">
        <v>480.52</v>
      </c>
      <c r="D23" s="4">
        <v>102427.92000000003</v>
      </c>
    </row>
    <row r="24" spans="1:4" x14ac:dyDescent="0.3">
      <c r="A24" s="2" t="s">
        <v>117</v>
      </c>
      <c r="B24" s="3">
        <v>69</v>
      </c>
      <c r="C24" s="4">
        <v>0</v>
      </c>
      <c r="D24" s="4">
        <v>101900.07999999999</v>
      </c>
    </row>
    <row r="25" spans="1:4" x14ac:dyDescent="0.3">
      <c r="A25" s="2" t="s">
        <v>118</v>
      </c>
      <c r="B25" s="3">
        <v>85</v>
      </c>
      <c r="C25" s="4">
        <v>215.36</v>
      </c>
      <c r="D25" s="4">
        <v>96285.000000000015</v>
      </c>
    </row>
    <row r="26" spans="1:4" x14ac:dyDescent="0.3">
      <c r="A26" s="2" t="s">
        <v>119</v>
      </c>
      <c r="B26" s="3">
        <v>112</v>
      </c>
      <c r="C26" s="4">
        <v>4801.1900000000014</v>
      </c>
      <c r="D26" s="4">
        <v>87134.039999999979</v>
      </c>
    </row>
    <row r="27" spans="1:4" x14ac:dyDescent="0.3">
      <c r="A27" s="2" t="s">
        <v>120</v>
      </c>
      <c r="B27" s="3">
        <v>99</v>
      </c>
      <c r="C27" s="4">
        <v>18222.090000000004</v>
      </c>
      <c r="D27" s="4">
        <v>81708.01999999999</v>
      </c>
    </row>
    <row r="28" spans="1:4" x14ac:dyDescent="0.3">
      <c r="A28" s="2" t="s">
        <v>121</v>
      </c>
      <c r="B28" s="3">
        <v>77</v>
      </c>
      <c r="C28" s="4">
        <v>16440</v>
      </c>
      <c r="D28" s="4">
        <v>66962.38</v>
      </c>
    </row>
    <row r="29" spans="1:4" x14ac:dyDescent="0.3">
      <c r="A29" s="2" t="s">
        <v>122</v>
      </c>
      <c r="B29" s="3">
        <v>86</v>
      </c>
      <c r="C29" s="4">
        <v>35861.159999999996</v>
      </c>
      <c r="D29" s="4">
        <v>63545.160000000011</v>
      </c>
    </row>
    <row r="30" spans="1:4" x14ac:dyDescent="0.3">
      <c r="A30" s="2" t="s">
        <v>123</v>
      </c>
      <c r="B30" s="3">
        <v>50</v>
      </c>
      <c r="C30" s="4">
        <v>0</v>
      </c>
      <c r="D30" s="4">
        <v>54235.07999999998</v>
      </c>
    </row>
    <row r="31" spans="1:4" x14ac:dyDescent="0.3">
      <c r="A31" s="2" t="s">
        <v>124</v>
      </c>
      <c r="B31" s="3">
        <v>49</v>
      </c>
      <c r="C31" s="4">
        <v>1207.24</v>
      </c>
      <c r="D31" s="4">
        <v>50208.999999999985</v>
      </c>
    </row>
    <row r="33" spans="1:1" x14ac:dyDescent="0.3">
      <c r="A33" s="26" t="s">
        <v>366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C516-3F65-4403-B2E1-8FBE5A5EF43C}">
  <dimension ref="A1:F41"/>
  <sheetViews>
    <sheetView workbookViewId="0">
      <selection activeCell="C2" sqref="C2"/>
    </sheetView>
  </sheetViews>
  <sheetFormatPr defaultColWidth="8.77734375" defaultRowHeight="15.6" x14ac:dyDescent="0.3"/>
  <cols>
    <col min="1" max="1" width="53.77734375" style="2" bestFit="1" customWidth="1"/>
    <col min="2" max="2" width="24.77734375" style="2" bestFit="1" customWidth="1"/>
    <col min="3" max="3" width="14.77734375" style="3" bestFit="1" customWidth="1"/>
    <col min="4" max="5" width="16.77734375" style="4" bestFit="1" customWidth="1"/>
    <col min="6" max="6" width="17.77734375" style="2" bestFit="1" customWidth="1"/>
    <col min="7" max="16384" width="8.77734375" style="2"/>
  </cols>
  <sheetData>
    <row r="1" spans="1:6" ht="46.8" x14ac:dyDescent="0.3">
      <c r="A1" s="2" t="s">
        <v>125</v>
      </c>
      <c r="B1" s="11" t="s">
        <v>126</v>
      </c>
      <c r="C1" s="23" t="s">
        <v>357</v>
      </c>
      <c r="D1" s="24" t="s">
        <v>358</v>
      </c>
      <c r="E1" s="25" t="s">
        <v>359</v>
      </c>
      <c r="F1" s="9" t="s">
        <v>360</v>
      </c>
    </row>
    <row r="2" spans="1:6" x14ac:dyDescent="0.3">
      <c r="A2" s="2" t="s">
        <v>127</v>
      </c>
      <c r="C2" s="3">
        <v>26136</v>
      </c>
      <c r="D2" s="4">
        <v>1172693.5099999991</v>
      </c>
      <c r="E2" s="4">
        <v>30125194.510000039</v>
      </c>
      <c r="F2" s="10">
        <f>Table9Zone[[#This Row],[Pledged 
Amount]]+Table9Zone[[#This Row],[Dollar Value of 
Volunteer Hours]]</f>
        <v>31297888.020000037</v>
      </c>
    </row>
    <row r="3" spans="1:6" x14ac:dyDescent="0.3">
      <c r="A3" s="2" t="s">
        <v>128</v>
      </c>
      <c r="B3" s="2" t="s">
        <v>129</v>
      </c>
      <c r="C3" s="3">
        <v>3639</v>
      </c>
      <c r="D3" s="4">
        <v>35041.240000000005</v>
      </c>
      <c r="E3" s="4">
        <v>4023366.1899999934</v>
      </c>
      <c r="F3" s="10">
        <f>Table9Zone[[#This Row],[Pledged 
Amount]]+Table9Zone[[#This Row],[Dollar Value of 
Volunteer Hours]]</f>
        <v>4058407.4299999936</v>
      </c>
    </row>
    <row r="4" spans="1:6" x14ac:dyDescent="0.3">
      <c r="A4" s="2" t="s">
        <v>130</v>
      </c>
      <c r="B4" s="2" t="s">
        <v>131</v>
      </c>
      <c r="C4" s="3">
        <v>2448</v>
      </c>
      <c r="D4" s="4">
        <v>42935.140000000014</v>
      </c>
      <c r="E4" s="4">
        <v>2337108.9200000055</v>
      </c>
      <c r="F4" s="10">
        <f>Table9Zone[[#This Row],[Pledged 
Amount]]+Table9Zone[[#This Row],[Dollar Value of 
Volunteer Hours]]</f>
        <v>2380044.0600000056</v>
      </c>
    </row>
    <row r="5" spans="1:6" x14ac:dyDescent="0.3">
      <c r="A5" s="2" t="s">
        <v>132</v>
      </c>
      <c r="B5" s="2" t="s">
        <v>133</v>
      </c>
      <c r="C5" s="3">
        <v>2186</v>
      </c>
      <c r="D5" s="4">
        <v>39026.35</v>
      </c>
      <c r="E5" s="4">
        <v>1723320.2099999969</v>
      </c>
      <c r="F5" s="10">
        <f>Table9Zone[[#This Row],[Pledged 
Amount]]+Table9Zone[[#This Row],[Dollar Value of 
Volunteer Hours]]</f>
        <v>1762346.559999997</v>
      </c>
    </row>
    <row r="6" spans="1:6" x14ac:dyDescent="0.3">
      <c r="A6" s="2" t="s">
        <v>134</v>
      </c>
      <c r="B6" s="2" t="s">
        <v>135</v>
      </c>
      <c r="C6" s="3">
        <v>1147</v>
      </c>
      <c r="D6" s="4">
        <v>26984.840000000007</v>
      </c>
      <c r="E6" s="4">
        <v>1499685.279999994</v>
      </c>
      <c r="F6" s="10">
        <f>Table9Zone[[#This Row],[Pledged 
Amount]]+Table9Zone[[#This Row],[Dollar Value of 
Volunteer Hours]]</f>
        <v>1526670.1199999941</v>
      </c>
    </row>
    <row r="7" spans="1:6" x14ac:dyDescent="0.3">
      <c r="A7" s="2" t="s">
        <v>136</v>
      </c>
      <c r="B7" s="2" t="s">
        <v>137</v>
      </c>
      <c r="C7" s="3">
        <v>2206</v>
      </c>
      <c r="D7" s="4">
        <v>65143.329999999994</v>
      </c>
      <c r="E7" s="4">
        <v>1447211.8299999998</v>
      </c>
      <c r="F7" s="10">
        <f>Table9Zone[[#This Row],[Pledged 
Amount]]+Table9Zone[[#This Row],[Dollar Value of 
Volunteer Hours]]</f>
        <v>1512355.16</v>
      </c>
    </row>
    <row r="8" spans="1:6" x14ac:dyDescent="0.3">
      <c r="A8" s="2" t="s">
        <v>138</v>
      </c>
      <c r="B8" s="2" t="s">
        <v>139</v>
      </c>
      <c r="C8" s="3">
        <v>2140</v>
      </c>
      <c r="D8" s="4">
        <v>29294.5</v>
      </c>
      <c r="E8" s="4">
        <v>1439866.9199999983</v>
      </c>
      <c r="F8" s="10">
        <f>Table9Zone[[#This Row],[Pledged 
Amount]]+Table9Zone[[#This Row],[Dollar Value of 
Volunteer Hours]]</f>
        <v>1469161.4199999983</v>
      </c>
    </row>
    <row r="9" spans="1:6" x14ac:dyDescent="0.3">
      <c r="A9" s="2" t="s">
        <v>140</v>
      </c>
      <c r="C9" s="3">
        <v>1376</v>
      </c>
      <c r="D9" s="4">
        <v>21768.039999999994</v>
      </c>
      <c r="E9" s="4">
        <v>1429267.7699999958</v>
      </c>
      <c r="F9" s="10">
        <f>Table9Zone[[#This Row],[Pledged 
Amount]]+Table9Zone[[#This Row],[Dollar Value of 
Volunteer Hours]]</f>
        <v>1451035.8099999959</v>
      </c>
    </row>
    <row r="10" spans="1:6" x14ac:dyDescent="0.3">
      <c r="A10" s="2" t="s">
        <v>141</v>
      </c>
      <c r="B10" s="2" t="s">
        <v>142</v>
      </c>
      <c r="C10" s="3">
        <v>2510</v>
      </c>
      <c r="D10" s="4">
        <v>27619.629999999997</v>
      </c>
      <c r="E10" s="4">
        <v>1416675.4299999978</v>
      </c>
      <c r="F10" s="10">
        <f>Table9Zone[[#This Row],[Pledged 
Amount]]+Table9Zone[[#This Row],[Dollar Value of 
Volunteer Hours]]</f>
        <v>1444295.0599999977</v>
      </c>
    </row>
    <row r="11" spans="1:6" x14ac:dyDescent="0.3">
      <c r="A11" s="2" t="s">
        <v>143</v>
      </c>
      <c r="B11" s="2" t="s">
        <v>144</v>
      </c>
      <c r="C11" s="3">
        <v>1608</v>
      </c>
      <c r="D11" s="4">
        <v>40333.03</v>
      </c>
      <c r="E11" s="4">
        <v>1407481.4899999993</v>
      </c>
      <c r="F11" s="10">
        <f>Table9Zone[[#This Row],[Pledged 
Amount]]+Table9Zone[[#This Row],[Dollar Value of 
Volunteer Hours]]</f>
        <v>1447814.5199999993</v>
      </c>
    </row>
    <row r="12" spans="1:6" x14ac:dyDescent="0.3">
      <c r="A12" s="2" t="s">
        <v>145</v>
      </c>
      <c r="B12" s="2" t="s">
        <v>146</v>
      </c>
      <c r="C12" s="3">
        <v>1563</v>
      </c>
      <c r="D12" s="4">
        <v>44091.11</v>
      </c>
      <c r="E12" s="4">
        <v>1398425.280000001</v>
      </c>
      <c r="F12" s="10">
        <f>Table9Zone[[#This Row],[Pledged 
Amount]]+Table9Zone[[#This Row],[Dollar Value of 
Volunteer Hours]]</f>
        <v>1442516.3900000011</v>
      </c>
    </row>
    <row r="13" spans="1:6" x14ac:dyDescent="0.3">
      <c r="A13" s="2" t="s">
        <v>147</v>
      </c>
      <c r="B13" s="2" t="s">
        <v>148</v>
      </c>
      <c r="C13" s="3">
        <v>3195</v>
      </c>
      <c r="D13" s="4">
        <v>21969.019999999997</v>
      </c>
      <c r="E13" s="4">
        <v>1397972.6099999992</v>
      </c>
      <c r="F13" s="10">
        <f>Table9Zone[[#This Row],[Pledged 
Amount]]+Table9Zone[[#This Row],[Dollar Value of 
Volunteer Hours]]</f>
        <v>1419941.6299999992</v>
      </c>
    </row>
    <row r="14" spans="1:6" x14ac:dyDescent="0.3">
      <c r="A14" s="2" t="s">
        <v>149</v>
      </c>
      <c r="B14" s="2" t="s">
        <v>150</v>
      </c>
      <c r="C14" s="3">
        <v>1490</v>
      </c>
      <c r="D14" s="4">
        <v>32950.229999999996</v>
      </c>
      <c r="E14" s="4">
        <v>1350094.2599999995</v>
      </c>
      <c r="F14" s="10">
        <f>Table9Zone[[#This Row],[Pledged 
Amount]]+Table9Zone[[#This Row],[Dollar Value of 
Volunteer Hours]]</f>
        <v>1383044.4899999995</v>
      </c>
    </row>
    <row r="15" spans="1:6" x14ac:dyDescent="0.3">
      <c r="A15" s="2" t="s">
        <v>151</v>
      </c>
      <c r="B15" s="2" t="s">
        <v>152</v>
      </c>
      <c r="C15" s="3">
        <v>1357</v>
      </c>
      <c r="D15" s="4">
        <v>13871.169999999998</v>
      </c>
      <c r="E15" s="4">
        <v>1267865.8900000018</v>
      </c>
      <c r="F15" s="10">
        <f>Table9Zone[[#This Row],[Pledged 
Amount]]+Table9Zone[[#This Row],[Dollar Value of 
Volunteer Hours]]</f>
        <v>1281737.0600000017</v>
      </c>
    </row>
    <row r="16" spans="1:6" x14ac:dyDescent="0.3">
      <c r="A16" s="2" t="s">
        <v>153</v>
      </c>
      <c r="C16" s="3">
        <v>1162</v>
      </c>
      <c r="D16" s="4">
        <v>26270.909999999996</v>
      </c>
      <c r="E16" s="4">
        <v>1202381.7399999984</v>
      </c>
      <c r="F16" s="10">
        <f>Table9Zone[[#This Row],[Pledged 
Amount]]+Table9Zone[[#This Row],[Dollar Value of 
Volunteer Hours]]</f>
        <v>1228652.6499999983</v>
      </c>
    </row>
    <row r="17" spans="1:6" x14ac:dyDescent="0.3">
      <c r="A17" s="2" t="s">
        <v>154</v>
      </c>
      <c r="C17" s="3">
        <v>1317</v>
      </c>
      <c r="D17" s="4">
        <v>16734.449999999997</v>
      </c>
      <c r="E17" s="4">
        <v>1073972.25</v>
      </c>
      <c r="F17" s="10">
        <f>Table9Zone[[#This Row],[Pledged 
Amount]]+Table9Zone[[#This Row],[Dollar Value of 
Volunteer Hours]]</f>
        <v>1090706.7</v>
      </c>
    </row>
    <row r="18" spans="1:6" x14ac:dyDescent="0.3">
      <c r="A18" s="2" t="s">
        <v>155</v>
      </c>
      <c r="B18" s="2" t="s">
        <v>156</v>
      </c>
      <c r="C18" s="3">
        <v>1471</v>
      </c>
      <c r="D18" s="4">
        <v>18237.59</v>
      </c>
      <c r="E18" s="4">
        <v>1069588.5499999986</v>
      </c>
      <c r="F18" s="10">
        <f>Table9Zone[[#This Row],[Pledged 
Amount]]+Table9Zone[[#This Row],[Dollar Value of 
Volunteer Hours]]</f>
        <v>1087826.1399999987</v>
      </c>
    </row>
    <row r="19" spans="1:6" x14ac:dyDescent="0.3">
      <c r="A19" s="2" t="s">
        <v>157</v>
      </c>
      <c r="B19" s="2" t="s">
        <v>158</v>
      </c>
      <c r="C19" s="3">
        <v>1212</v>
      </c>
      <c r="D19" s="4">
        <v>9491.3599999999988</v>
      </c>
      <c r="E19" s="4">
        <v>1041910.1700000009</v>
      </c>
      <c r="F19" s="10">
        <f>Table9Zone[[#This Row],[Pledged 
Amount]]+Table9Zone[[#This Row],[Dollar Value of 
Volunteer Hours]]</f>
        <v>1051401.530000001</v>
      </c>
    </row>
    <row r="20" spans="1:6" x14ac:dyDescent="0.3">
      <c r="A20" s="2" t="s">
        <v>159</v>
      </c>
      <c r="B20" s="2" t="s">
        <v>160</v>
      </c>
      <c r="C20" s="3">
        <v>1330</v>
      </c>
      <c r="D20" s="4">
        <v>35904.68</v>
      </c>
      <c r="E20" s="4">
        <v>904219.97</v>
      </c>
      <c r="F20" s="10">
        <f>Table9Zone[[#This Row],[Pledged 
Amount]]+Table9Zone[[#This Row],[Dollar Value of 
Volunteer Hours]]</f>
        <v>940124.65</v>
      </c>
    </row>
    <row r="21" spans="1:6" x14ac:dyDescent="0.3">
      <c r="A21" s="2" t="s">
        <v>161</v>
      </c>
      <c r="B21" s="2" t="s">
        <v>162</v>
      </c>
      <c r="C21" s="3">
        <v>1971</v>
      </c>
      <c r="D21" s="4">
        <v>16571.48</v>
      </c>
      <c r="E21" s="4">
        <v>869360.29000000108</v>
      </c>
      <c r="F21" s="10">
        <f>Table9Zone[[#This Row],[Pledged 
Amount]]+Table9Zone[[#This Row],[Dollar Value of 
Volunteer Hours]]</f>
        <v>885931.77000000107</v>
      </c>
    </row>
    <row r="22" spans="1:6" x14ac:dyDescent="0.3">
      <c r="A22" s="2" t="s">
        <v>163</v>
      </c>
      <c r="B22" s="2" t="s">
        <v>164</v>
      </c>
      <c r="C22" s="3">
        <v>1304</v>
      </c>
      <c r="D22" s="4">
        <v>20582.86</v>
      </c>
      <c r="E22" s="4">
        <v>865173.50999999931</v>
      </c>
      <c r="F22" s="10">
        <f>Table9Zone[[#This Row],[Pledged 
Amount]]+Table9Zone[[#This Row],[Dollar Value of 
Volunteer Hours]]</f>
        <v>885756.3699999993</v>
      </c>
    </row>
    <row r="23" spans="1:6" x14ac:dyDescent="0.3">
      <c r="A23" s="2" t="s">
        <v>165</v>
      </c>
      <c r="B23" s="2" t="s">
        <v>166</v>
      </c>
      <c r="C23" s="3">
        <v>1290</v>
      </c>
      <c r="D23" s="4">
        <v>22205.82</v>
      </c>
      <c r="E23" s="4">
        <v>834461.25000000116</v>
      </c>
      <c r="F23" s="10">
        <f>Table9Zone[[#This Row],[Pledged 
Amount]]+Table9Zone[[#This Row],[Dollar Value of 
Volunteer Hours]]</f>
        <v>856667.07000000111</v>
      </c>
    </row>
    <row r="24" spans="1:6" x14ac:dyDescent="0.3">
      <c r="A24" s="2" t="s">
        <v>167</v>
      </c>
      <c r="C24" s="3">
        <v>854</v>
      </c>
      <c r="D24" s="4">
        <v>14758.130000000001</v>
      </c>
      <c r="E24" s="4">
        <v>780392.1800000004</v>
      </c>
      <c r="F24" s="10">
        <f>Table9Zone[[#This Row],[Pledged 
Amount]]+Table9Zone[[#This Row],[Dollar Value of 
Volunteer Hours]]</f>
        <v>795150.31000000041</v>
      </c>
    </row>
    <row r="25" spans="1:6" x14ac:dyDescent="0.3">
      <c r="A25" s="2" t="s">
        <v>168</v>
      </c>
      <c r="B25" s="2" t="s">
        <v>169</v>
      </c>
      <c r="C25" s="3">
        <v>976</v>
      </c>
      <c r="D25" s="4">
        <v>43323.29</v>
      </c>
      <c r="E25" s="4">
        <v>741864.20000000007</v>
      </c>
      <c r="F25" s="10">
        <f>Table9Zone[[#This Row],[Pledged 
Amount]]+Table9Zone[[#This Row],[Dollar Value of 
Volunteer Hours]]</f>
        <v>785187.49000000011</v>
      </c>
    </row>
    <row r="26" spans="1:6" x14ac:dyDescent="0.3">
      <c r="A26" s="2" t="s">
        <v>170</v>
      </c>
      <c r="B26" s="2" t="s">
        <v>171</v>
      </c>
      <c r="C26" s="3">
        <v>946</v>
      </c>
      <c r="D26" s="4">
        <v>7557.0099999999984</v>
      </c>
      <c r="E26" s="4">
        <v>726025.16000000085</v>
      </c>
      <c r="F26" s="10">
        <f>Table9Zone[[#This Row],[Pledged 
Amount]]+Table9Zone[[#This Row],[Dollar Value of 
Volunteer Hours]]</f>
        <v>733582.17000000086</v>
      </c>
    </row>
    <row r="27" spans="1:6" x14ac:dyDescent="0.3">
      <c r="A27" s="2" t="s">
        <v>172</v>
      </c>
      <c r="B27" s="2" t="s">
        <v>173</v>
      </c>
      <c r="C27" s="3">
        <v>1109</v>
      </c>
      <c r="D27" s="4">
        <v>3862.6</v>
      </c>
      <c r="E27" s="4">
        <v>713560.33999999985</v>
      </c>
      <c r="F27" s="10">
        <f>Table9Zone[[#This Row],[Pledged 
Amount]]+Table9Zone[[#This Row],[Dollar Value of 
Volunteer Hours]]</f>
        <v>717422.93999999983</v>
      </c>
    </row>
    <row r="28" spans="1:6" x14ac:dyDescent="0.3">
      <c r="A28" s="2" t="s">
        <v>174</v>
      </c>
      <c r="C28" s="3">
        <v>897</v>
      </c>
      <c r="D28" s="4">
        <v>27536.23</v>
      </c>
      <c r="E28" s="4">
        <v>639073.9300000004</v>
      </c>
      <c r="F28" s="10">
        <f>Table9Zone[[#This Row],[Pledged 
Amount]]+Table9Zone[[#This Row],[Dollar Value of 
Volunteer Hours]]</f>
        <v>666610.16000000038</v>
      </c>
    </row>
    <row r="29" spans="1:6" x14ac:dyDescent="0.3">
      <c r="A29" s="2" t="s">
        <v>175</v>
      </c>
      <c r="B29" s="2" t="s">
        <v>176</v>
      </c>
      <c r="C29" s="3">
        <v>810</v>
      </c>
      <c r="D29" s="4">
        <v>77107.040000000023</v>
      </c>
      <c r="E29" s="4">
        <v>635770.7799999984</v>
      </c>
      <c r="F29" s="10">
        <f>Table9Zone[[#This Row],[Pledged 
Amount]]+Table9Zone[[#This Row],[Dollar Value of 
Volunteer Hours]]</f>
        <v>712877.81999999844</v>
      </c>
    </row>
    <row r="30" spans="1:6" x14ac:dyDescent="0.3">
      <c r="A30" s="2" t="s">
        <v>177</v>
      </c>
      <c r="B30" s="2" t="s">
        <v>178</v>
      </c>
      <c r="C30" s="3">
        <v>832</v>
      </c>
      <c r="D30" s="4">
        <v>9276.49</v>
      </c>
      <c r="E30" s="4">
        <v>613583.44999999995</v>
      </c>
      <c r="F30" s="10">
        <f>Table9Zone[[#This Row],[Pledged 
Amount]]+Table9Zone[[#This Row],[Dollar Value of 
Volunteer Hours]]</f>
        <v>622859.93999999994</v>
      </c>
    </row>
    <row r="31" spans="1:6" x14ac:dyDescent="0.3">
      <c r="A31" s="2" t="s">
        <v>179</v>
      </c>
      <c r="B31" s="2" t="s">
        <v>180</v>
      </c>
      <c r="C31" s="3">
        <v>695</v>
      </c>
      <c r="D31" s="4">
        <v>14574.08</v>
      </c>
      <c r="E31" s="4">
        <v>549629.03000000061</v>
      </c>
      <c r="F31" s="10">
        <f>Table9Zone[[#This Row],[Pledged 
Amount]]+Table9Zone[[#This Row],[Dollar Value of 
Volunteer Hours]]</f>
        <v>564203.11000000057</v>
      </c>
    </row>
    <row r="32" spans="1:6" x14ac:dyDescent="0.3">
      <c r="A32" s="2" t="s">
        <v>181</v>
      </c>
      <c r="B32" s="2" t="s">
        <v>182</v>
      </c>
      <c r="C32" s="3">
        <v>568</v>
      </c>
      <c r="D32" s="4">
        <v>35775.600000000006</v>
      </c>
      <c r="E32" s="4">
        <v>432677.90000000026</v>
      </c>
      <c r="F32" s="10">
        <f>Table9Zone[[#This Row],[Pledged 
Amount]]+Table9Zone[[#This Row],[Dollar Value of 
Volunteer Hours]]</f>
        <v>468453.50000000023</v>
      </c>
    </row>
    <row r="33" spans="1:6" x14ac:dyDescent="0.3">
      <c r="A33" s="2" t="s">
        <v>183</v>
      </c>
      <c r="B33" s="2" t="s">
        <v>184</v>
      </c>
      <c r="C33" s="3">
        <v>878</v>
      </c>
      <c r="D33" s="4">
        <v>2542.34</v>
      </c>
      <c r="E33" s="4">
        <v>381403.56000000041</v>
      </c>
      <c r="F33" s="10">
        <f>Table9Zone[[#This Row],[Pledged 
Amount]]+Table9Zone[[#This Row],[Dollar Value of 
Volunteer Hours]]</f>
        <v>383945.90000000043</v>
      </c>
    </row>
    <row r="34" spans="1:6" x14ac:dyDescent="0.3">
      <c r="A34" s="2" t="s">
        <v>185</v>
      </c>
      <c r="B34" s="2" t="s">
        <v>186</v>
      </c>
      <c r="C34" s="3">
        <v>632</v>
      </c>
      <c r="D34" s="4">
        <v>2128.35</v>
      </c>
      <c r="E34" s="4">
        <v>376787.06000000006</v>
      </c>
      <c r="F34" s="10">
        <f>Table9Zone[[#This Row],[Pledged 
Amount]]+Table9Zone[[#This Row],[Dollar Value of 
Volunteer Hours]]</f>
        <v>378915.41000000003</v>
      </c>
    </row>
    <row r="35" spans="1:6" x14ac:dyDescent="0.3">
      <c r="A35" s="2" t="s">
        <v>187</v>
      </c>
      <c r="C35" s="3">
        <v>464</v>
      </c>
      <c r="D35" s="4">
        <v>8940.8599999999988</v>
      </c>
      <c r="E35" s="4">
        <v>376105.12000000017</v>
      </c>
      <c r="F35" s="10">
        <f>Table9Zone[[#This Row],[Pledged 
Amount]]+Table9Zone[[#This Row],[Dollar Value of 
Volunteer Hours]]</f>
        <v>385045.98000000016</v>
      </c>
    </row>
    <row r="36" spans="1:6" x14ac:dyDescent="0.3">
      <c r="A36" s="2" t="s">
        <v>188</v>
      </c>
      <c r="C36" s="3">
        <v>661</v>
      </c>
      <c r="D36" s="4">
        <v>20207.160000000003</v>
      </c>
      <c r="E36" s="4">
        <v>358820.33999999927</v>
      </c>
      <c r="F36" s="10">
        <f>Table9Zone[[#This Row],[Pledged 
Amount]]+Table9Zone[[#This Row],[Dollar Value of 
Volunteer Hours]]</f>
        <v>379027.4999999993</v>
      </c>
    </row>
    <row r="37" spans="1:6" x14ac:dyDescent="0.3">
      <c r="A37" s="2" t="s">
        <v>189</v>
      </c>
      <c r="C37" s="3">
        <v>459</v>
      </c>
      <c r="D37" s="4">
        <v>13530.480000000001</v>
      </c>
      <c r="E37" s="4">
        <v>310188.00000000029</v>
      </c>
      <c r="F37" s="10">
        <f>Table9Zone[[#This Row],[Pledged 
Amount]]+Table9Zone[[#This Row],[Dollar Value of 
Volunteer Hours]]</f>
        <v>323718.48000000027</v>
      </c>
    </row>
    <row r="38" spans="1:6" x14ac:dyDescent="0.3">
      <c r="A38" s="2" t="s">
        <v>190</v>
      </c>
      <c r="B38" s="2" t="s">
        <v>191</v>
      </c>
      <c r="C38" s="3">
        <v>485</v>
      </c>
      <c r="D38" s="4">
        <v>6098.5599999999995</v>
      </c>
      <c r="E38" s="4">
        <v>278036.12</v>
      </c>
      <c r="F38" s="10">
        <f>Table9Zone[[#This Row],[Pledged 
Amount]]+Table9Zone[[#This Row],[Dollar Value of 
Volunteer Hours]]</f>
        <v>284134.68</v>
      </c>
    </row>
    <row r="39" spans="1:6" x14ac:dyDescent="0.3">
      <c r="F39" s="10">
        <f>SUBTOTAL(109,Table9Zone[Total Value of 
Contributions])</f>
        <v>70105460.000000045</v>
      </c>
    </row>
    <row r="41" spans="1:6" x14ac:dyDescent="0.3">
      <c r="A41" s="26" t="s">
        <v>366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CY2023 Pledge Summary</vt:lpstr>
      <vt:lpstr>Volunteerism</vt:lpstr>
      <vt:lpstr>By Donor Type</vt:lpstr>
      <vt:lpstr>By Payment Type</vt:lpstr>
      <vt:lpstr>By Primary Cause Area</vt:lpstr>
      <vt:lpstr>By Department (Non-Defense)</vt:lpstr>
      <vt:lpstr>Defense Department</vt:lpstr>
      <vt:lpstr>By Agencies (+$50K)</vt:lpstr>
      <vt:lpstr>By CFC Zone</vt:lpstr>
      <vt:lpstr>By Parent Federation</vt:lpstr>
      <vt:lpstr>Top Charities (+$90K)</vt:lpstr>
    </vt:vector>
  </TitlesOfParts>
  <Manager/>
  <Company>OPM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DeCristofaro, Anthony</dc:creator>
  <cp:keywords/>
  <dc:description/>
  <cp:lastModifiedBy>Amanda Huckins</cp:lastModifiedBy>
  <cp:revision/>
  <dcterms:created xsi:type="dcterms:W3CDTF">2024-03-20T13:31:59Z</dcterms:created>
  <dcterms:modified xsi:type="dcterms:W3CDTF">2024-04-16T18:52:07Z</dcterms:modified>
  <cp:category/>
  <cp:contentStatus/>
</cp:coreProperties>
</file>